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unninghampau\Downloads\"/>
    </mc:Choice>
  </mc:AlternateContent>
  <xr:revisionPtr revIDLastSave="0" documentId="13_ncr:1_{97DD575E-F260-449C-B7BE-A0CE225550F8}" xr6:coauthVersionLast="47" xr6:coauthVersionMax="47" xr10:uidLastSave="{00000000-0000-0000-0000-000000000000}"/>
  <workbookProtection workbookAlgorithmName="SHA-512" workbookHashValue="EA2qcfGvcC1YV9XOQUeX3++H85X7XhoqNZ9/0q3jHN5ORDLmu7dL8/1GHCfZeEUeemTJmjgKDtk2mS2ZV23Fvg==" workbookSaltValue="exwBig8/LjhY5C+M1pgdZg==" workbookSpinCount="100000" lockStructure="1"/>
  <bookViews>
    <workbookView xWindow="13695" yWindow="-16320" windowWidth="29040" windowHeight="15720" activeTab="1" xr2:uid="{7E90FD52-5963-45B6-B055-696461005442}"/>
  </bookViews>
  <sheets>
    <sheet name="Instructions" sheetId="3" r:id="rId1"/>
    <sheet name="Manifest" sheetId="1" r:id="rId2"/>
    <sheet name="CY" sheetId="2" state="hidden" r:id="rId3"/>
  </sheets>
  <definedNames>
    <definedName name="Avg">Manifest!$F$14</definedName>
    <definedName name="Comp">#REF!</definedName>
    <definedName name="CompRate">Manifest!$I$14</definedName>
    <definedName name="Lookup">#REF!</definedName>
    <definedName name="Price">#REF!</definedName>
    <definedName name="Price2">#REF!</definedName>
    <definedName name="Weigh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4" i="2"/>
  <c r="I161" i="1"/>
  <c r="J161" i="1" s="1"/>
  <c r="I160" i="1"/>
  <c r="J160" i="1" s="1"/>
  <c r="I159" i="1"/>
  <c r="J159" i="1" s="1"/>
  <c r="K159" i="1" s="1"/>
  <c r="I158" i="1"/>
  <c r="J158" i="1" s="1"/>
  <c r="I157" i="1"/>
  <c r="J157" i="1" s="1"/>
  <c r="K157" i="1" s="1"/>
  <c r="I156" i="1"/>
  <c r="J156" i="1" s="1"/>
  <c r="K156" i="1" s="1"/>
  <c r="I155" i="1"/>
  <c r="J155" i="1" s="1"/>
  <c r="K155" i="1" s="1"/>
  <c r="I154" i="1"/>
  <c r="J154" i="1" s="1"/>
  <c r="K154" i="1" s="1"/>
  <c r="I153" i="1"/>
  <c r="J153" i="1" s="1"/>
  <c r="K153" i="1" s="1"/>
  <c r="I152" i="1"/>
  <c r="J152" i="1" s="1"/>
  <c r="K152" i="1" s="1"/>
  <c r="I151" i="1"/>
  <c r="J151" i="1" s="1"/>
  <c r="K151" i="1" s="1"/>
  <c r="I150" i="1"/>
  <c r="J150" i="1" s="1"/>
  <c r="I149" i="1"/>
  <c r="J149" i="1" s="1"/>
  <c r="K149" i="1" s="1"/>
  <c r="I148" i="1"/>
  <c r="J148" i="1" s="1"/>
  <c r="K148" i="1" s="1"/>
  <c r="I147" i="1"/>
  <c r="J147" i="1" s="1"/>
  <c r="K147" i="1" s="1"/>
  <c r="I146" i="1"/>
  <c r="J146" i="1" s="1"/>
  <c r="K146" i="1" s="1"/>
  <c r="I145" i="1"/>
  <c r="J145" i="1" s="1"/>
  <c r="K145" i="1" s="1"/>
  <c r="I144" i="1"/>
  <c r="J144" i="1" s="1"/>
  <c r="K144" i="1" s="1"/>
  <c r="I143" i="1"/>
  <c r="J143" i="1" s="1"/>
  <c r="K143" i="1" s="1"/>
  <c r="I142" i="1"/>
  <c r="J142" i="1" s="1"/>
  <c r="I141" i="1"/>
  <c r="J141" i="1" s="1"/>
  <c r="K141" i="1" s="1"/>
  <c r="I140" i="1"/>
  <c r="J140" i="1" s="1"/>
  <c r="K140" i="1" s="1"/>
  <c r="I139" i="1"/>
  <c r="J139" i="1" s="1"/>
  <c r="K139" i="1" s="1"/>
  <c r="I138" i="1"/>
  <c r="J138" i="1" s="1"/>
  <c r="K138" i="1" s="1"/>
  <c r="I137" i="1"/>
  <c r="J137" i="1" s="1"/>
  <c r="K137" i="1" s="1"/>
  <c r="I136" i="1"/>
  <c r="J136" i="1" s="1"/>
  <c r="K136" i="1" s="1"/>
  <c r="I135" i="1"/>
  <c r="J135" i="1" s="1"/>
  <c r="K135" i="1" s="1"/>
  <c r="I134" i="1"/>
  <c r="J134" i="1" s="1"/>
  <c r="I133" i="1"/>
  <c r="J133" i="1" s="1"/>
  <c r="K133" i="1" s="1"/>
  <c r="I132" i="1"/>
  <c r="J132" i="1" s="1"/>
  <c r="K132" i="1" s="1"/>
  <c r="I131" i="1"/>
  <c r="J131" i="1" s="1"/>
  <c r="K131" i="1" s="1"/>
  <c r="I130" i="1"/>
  <c r="J130" i="1" s="1"/>
  <c r="K130" i="1" s="1"/>
  <c r="I129" i="1"/>
  <c r="J129" i="1" s="1"/>
  <c r="K129" i="1" s="1"/>
  <c r="I128" i="1"/>
  <c r="J128" i="1" s="1"/>
  <c r="K128" i="1" s="1"/>
  <c r="I127" i="1"/>
  <c r="J127" i="1" s="1"/>
  <c r="K127" i="1" s="1"/>
  <c r="I126" i="1"/>
  <c r="J126" i="1" s="1"/>
  <c r="I125" i="1"/>
  <c r="J125" i="1" s="1"/>
  <c r="K125" i="1" s="1"/>
  <c r="I124" i="1"/>
  <c r="J124" i="1" s="1"/>
  <c r="K124" i="1" s="1"/>
  <c r="I123" i="1"/>
  <c r="J123" i="1" s="1"/>
  <c r="K123" i="1" s="1"/>
  <c r="I122" i="1"/>
  <c r="J122" i="1" s="1"/>
  <c r="K122" i="1" s="1"/>
  <c r="I121" i="1"/>
  <c r="J121" i="1" s="1"/>
  <c r="K121" i="1" s="1"/>
  <c r="I120" i="1"/>
  <c r="J120" i="1" s="1"/>
  <c r="K120" i="1" s="1"/>
  <c r="I119" i="1"/>
  <c r="J119" i="1" s="1"/>
  <c r="K119" i="1" s="1"/>
  <c r="I118" i="1"/>
  <c r="J118" i="1" s="1"/>
  <c r="I117" i="1"/>
  <c r="J117" i="1" s="1"/>
  <c r="K117" i="1" s="1"/>
  <c r="I116" i="1"/>
  <c r="J116" i="1" s="1"/>
  <c r="K116" i="1" s="1"/>
  <c r="I115" i="1"/>
  <c r="J115" i="1" s="1"/>
  <c r="K115" i="1" s="1"/>
  <c r="I114" i="1"/>
  <c r="J114" i="1" s="1"/>
  <c r="K114" i="1" s="1"/>
  <c r="I113" i="1"/>
  <c r="J113" i="1" s="1"/>
  <c r="K113" i="1" s="1"/>
  <c r="I112" i="1"/>
  <c r="J112" i="1" s="1"/>
  <c r="K112" i="1" s="1"/>
  <c r="I111" i="1"/>
  <c r="J111" i="1" s="1"/>
  <c r="K111" i="1" s="1"/>
  <c r="I110" i="1"/>
  <c r="J110" i="1" s="1"/>
  <c r="I109" i="1"/>
  <c r="J109" i="1" s="1"/>
  <c r="K109" i="1" s="1"/>
  <c r="I108" i="1"/>
  <c r="J108" i="1" s="1"/>
  <c r="K108" i="1" s="1"/>
  <c r="I107" i="1"/>
  <c r="J107" i="1" s="1"/>
  <c r="K107" i="1" s="1"/>
  <c r="I106" i="1"/>
  <c r="J106" i="1" s="1"/>
  <c r="K106" i="1" s="1"/>
  <c r="I105" i="1"/>
  <c r="J105" i="1" s="1"/>
  <c r="K105" i="1" s="1"/>
  <c r="I104" i="1"/>
  <c r="J104" i="1" s="1"/>
  <c r="K104" i="1" s="1"/>
  <c r="I103" i="1"/>
  <c r="J103" i="1" s="1"/>
  <c r="K103" i="1" s="1"/>
  <c r="I102" i="1"/>
  <c r="J102" i="1" s="1"/>
  <c r="I101" i="1"/>
  <c r="J101" i="1" s="1"/>
  <c r="K101" i="1" s="1"/>
  <c r="I100" i="1"/>
  <c r="J100" i="1" s="1"/>
  <c r="K100" i="1" s="1"/>
  <c r="I99" i="1"/>
  <c r="J99" i="1" s="1"/>
  <c r="K99" i="1" s="1"/>
  <c r="I98" i="1"/>
  <c r="J98" i="1" s="1"/>
  <c r="K98" i="1" s="1"/>
  <c r="I97" i="1"/>
  <c r="J97" i="1" s="1"/>
  <c r="K97" i="1" s="1"/>
  <c r="I96" i="1"/>
  <c r="J96" i="1" s="1"/>
  <c r="K96" i="1" s="1"/>
  <c r="I95" i="1"/>
  <c r="J95" i="1" s="1"/>
  <c r="K95" i="1" s="1"/>
  <c r="I94" i="1"/>
  <c r="J94" i="1" s="1"/>
  <c r="I93" i="1"/>
  <c r="J93" i="1" s="1"/>
  <c r="K93" i="1" s="1"/>
  <c r="I92" i="1"/>
  <c r="J92" i="1" s="1"/>
  <c r="K92" i="1" s="1"/>
  <c r="I91" i="1"/>
  <c r="J91" i="1" s="1"/>
  <c r="K91" i="1" s="1"/>
  <c r="I90" i="1"/>
  <c r="J90" i="1" s="1"/>
  <c r="K90" i="1" s="1"/>
  <c r="I89" i="1"/>
  <c r="J89" i="1" s="1"/>
  <c r="K89" i="1" s="1"/>
  <c r="I88" i="1"/>
  <c r="J88" i="1" s="1"/>
  <c r="K88" i="1" s="1"/>
  <c r="I87" i="1"/>
  <c r="J87" i="1" s="1"/>
  <c r="K87" i="1" s="1"/>
  <c r="I86" i="1"/>
  <c r="J86" i="1" s="1"/>
  <c r="I85" i="1"/>
  <c r="J85" i="1" s="1"/>
  <c r="K85" i="1" s="1"/>
  <c r="I84" i="1"/>
  <c r="J84" i="1" s="1"/>
  <c r="K84" i="1" s="1"/>
  <c r="I83" i="1"/>
  <c r="J83" i="1" s="1"/>
  <c r="K83" i="1" s="1"/>
  <c r="I82" i="1"/>
  <c r="J82" i="1" s="1"/>
  <c r="K82" i="1" s="1"/>
  <c r="I81" i="1"/>
  <c r="J81" i="1" s="1"/>
  <c r="K81" i="1" s="1"/>
  <c r="I80" i="1"/>
  <c r="J80" i="1" s="1"/>
  <c r="K80" i="1" s="1"/>
  <c r="I79" i="1"/>
  <c r="J79" i="1" s="1"/>
  <c r="K79" i="1" s="1"/>
  <c r="I78" i="1"/>
  <c r="J78" i="1" s="1"/>
  <c r="I77" i="1"/>
  <c r="J77" i="1" s="1"/>
  <c r="K77" i="1" s="1"/>
  <c r="I76" i="1"/>
  <c r="J76" i="1" s="1"/>
  <c r="K76" i="1" s="1"/>
  <c r="I75" i="1"/>
  <c r="J75" i="1" s="1"/>
  <c r="K75" i="1" s="1"/>
  <c r="I74" i="1"/>
  <c r="J74" i="1" s="1"/>
  <c r="K74" i="1" s="1"/>
  <c r="I73" i="1"/>
  <c r="J73" i="1" s="1"/>
  <c r="K73" i="1" s="1"/>
  <c r="I72" i="1"/>
  <c r="J72" i="1" s="1"/>
  <c r="K72" i="1" s="1"/>
  <c r="I71" i="1"/>
  <c r="J71" i="1" s="1"/>
  <c r="K71" i="1" s="1"/>
  <c r="I70" i="1"/>
  <c r="J70" i="1" s="1"/>
  <c r="I69" i="1"/>
  <c r="J69" i="1" s="1"/>
  <c r="K69" i="1" s="1"/>
  <c r="I68" i="1"/>
  <c r="J68" i="1" s="1"/>
  <c r="K68" i="1" s="1"/>
  <c r="I67" i="1"/>
  <c r="J67" i="1" s="1"/>
  <c r="K67" i="1" s="1"/>
  <c r="I66" i="1"/>
  <c r="J66" i="1" s="1"/>
  <c r="K66" i="1" s="1"/>
  <c r="I65" i="1"/>
  <c r="J65" i="1" s="1"/>
  <c r="K65" i="1" s="1"/>
  <c r="I64" i="1"/>
  <c r="J64" i="1" s="1"/>
  <c r="K64" i="1" s="1"/>
  <c r="I63" i="1"/>
  <c r="J63" i="1" s="1"/>
  <c r="K63" i="1" s="1"/>
  <c r="I62" i="1"/>
  <c r="J62" i="1" s="1"/>
  <c r="I61" i="1"/>
  <c r="J61" i="1" s="1"/>
  <c r="K61" i="1" s="1"/>
  <c r="I60" i="1"/>
  <c r="J60" i="1" s="1"/>
  <c r="K60" i="1" s="1"/>
  <c r="I59" i="1"/>
  <c r="J59" i="1" s="1"/>
  <c r="K59" i="1" s="1"/>
  <c r="I58" i="1"/>
  <c r="J58" i="1" s="1"/>
  <c r="K58" i="1" s="1"/>
  <c r="I57" i="1"/>
  <c r="J57" i="1" s="1"/>
  <c r="K57" i="1" s="1"/>
  <c r="I56" i="1"/>
  <c r="J56" i="1" s="1"/>
  <c r="K56" i="1" s="1"/>
  <c r="I55" i="1"/>
  <c r="J55" i="1" s="1"/>
  <c r="K55" i="1" s="1"/>
  <c r="I54" i="1"/>
  <c r="J54" i="1" s="1"/>
  <c r="I53" i="1"/>
  <c r="J53" i="1" s="1"/>
  <c r="K53" i="1" s="1"/>
  <c r="I52" i="1"/>
  <c r="J52" i="1" s="1"/>
  <c r="K52" i="1" s="1"/>
  <c r="I51" i="1"/>
  <c r="J51" i="1" s="1"/>
  <c r="K51" i="1" s="1"/>
  <c r="I50" i="1"/>
  <c r="J50" i="1" s="1"/>
  <c r="K50" i="1" s="1"/>
  <c r="I49" i="1"/>
  <c r="J49" i="1" s="1"/>
  <c r="K49" i="1" s="1"/>
  <c r="I48" i="1"/>
  <c r="J48" i="1" s="1"/>
  <c r="K48" i="1" s="1"/>
  <c r="I47" i="1"/>
  <c r="J47" i="1" s="1"/>
  <c r="K47" i="1" s="1"/>
  <c r="I46" i="1"/>
  <c r="J46" i="1" s="1"/>
  <c r="I45" i="1"/>
  <c r="J45" i="1" s="1"/>
  <c r="K45" i="1" s="1"/>
  <c r="I44" i="1"/>
  <c r="J44" i="1" s="1"/>
  <c r="K44" i="1" s="1"/>
  <c r="I43" i="1"/>
  <c r="J43" i="1" s="1"/>
  <c r="K43" i="1" s="1"/>
  <c r="I42" i="1"/>
  <c r="J42" i="1" s="1"/>
  <c r="K42" i="1" s="1"/>
  <c r="I41" i="1"/>
  <c r="J41" i="1" s="1"/>
  <c r="K41" i="1" s="1"/>
  <c r="I40" i="1"/>
  <c r="J40" i="1" s="1"/>
  <c r="I39" i="1"/>
  <c r="J39" i="1" s="1"/>
  <c r="K39" i="1" s="1"/>
  <c r="I38" i="1"/>
  <c r="J38" i="1" s="1"/>
  <c r="I37" i="1"/>
  <c r="J37" i="1" s="1"/>
  <c r="K37" i="1" s="1"/>
  <c r="I36" i="1"/>
  <c r="J36" i="1" s="1"/>
  <c r="K36" i="1" s="1"/>
  <c r="I35" i="1"/>
  <c r="J35" i="1" s="1"/>
  <c r="K35" i="1" s="1"/>
  <c r="I34" i="1"/>
  <c r="J34" i="1" s="1"/>
  <c r="K34" i="1" s="1"/>
  <c r="I33" i="1"/>
  <c r="J33" i="1" s="1"/>
  <c r="K33" i="1" s="1"/>
  <c r="I32" i="1"/>
  <c r="J32" i="1" s="1"/>
  <c r="I31" i="1"/>
  <c r="J31" i="1" s="1"/>
  <c r="K31" i="1" s="1"/>
  <c r="I30" i="1"/>
  <c r="J30" i="1" s="1"/>
  <c r="I29" i="1"/>
  <c r="J29" i="1" s="1"/>
  <c r="K29" i="1" s="1"/>
  <c r="I28" i="1"/>
  <c r="J28" i="1" s="1"/>
  <c r="I25" i="1"/>
  <c r="I24" i="1"/>
  <c r="I23" i="1"/>
  <c r="M11" i="1"/>
  <c r="F10" i="1"/>
  <c r="I10" i="1" s="1"/>
  <c r="A10" i="1" s="1"/>
  <c r="K32" i="1" l="1"/>
  <c r="L32" i="1" s="1"/>
  <c r="K150" i="1"/>
  <c r="L150" i="1" s="1"/>
  <c r="K38" i="1"/>
  <c r="L38" i="1" s="1"/>
  <c r="K70" i="1"/>
  <c r="L70" i="1" s="1"/>
  <c r="K102" i="1"/>
  <c r="L102" i="1" s="1"/>
  <c r="K118" i="1"/>
  <c r="L118" i="1" s="1"/>
  <c r="K134" i="1"/>
  <c r="L134" i="1" s="1"/>
  <c r="K40" i="1"/>
  <c r="L40" i="1" s="1"/>
  <c r="K54" i="1"/>
  <c r="L54" i="1" s="1"/>
  <c r="K86" i="1"/>
  <c r="L86" i="1" s="1"/>
  <c r="K158" i="1"/>
  <c r="L158" i="1" s="1"/>
  <c r="K30" i="1"/>
  <c r="L30" i="1" s="1"/>
  <c r="K46" i="1"/>
  <c r="L46" i="1" s="1"/>
  <c r="K62" i="1"/>
  <c r="L62" i="1" s="1"/>
  <c r="K78" i="1"/>
  <c r="L78" i="1" s="1"/>
  <c r="K94" i="1"/>
  <c r="L94" i="1" s="1"/>
  <c r="K110" i="1"/>
  <c r="L110" i="1" s="1"/>
  <c r="K126" i="1"/>
  <c r="L126" i="1" s="1"/>
  <c r="K142" i="1"/>
  <c r="L142" i="1" s="1"/>
  <c r="K161" i="1"/>
  <c r="L161" i="1" s="1"/>
  <c r="L33" i="1"/>
  <c r="L41" i="1"/>
  <c r="K28" i="1"/>
  <c r="K160" i="1"/>
  <c r="L160" i="1" s="1"/>
  <c r="L31" i="1"/>
  <c r="L35" i="1"/>
  <c r="L39" i="1"/>
  <c r="L43" i="1"/>
  <c r="L47" i="1"/>
  <c r="L51" i="1"/>
  <c r="L55" i="1"/>
  <c r="L59" i="1"/>
  <c r="L63" i="1"/>
  <c r="L67" i="1"/>
  <c r="L71" i="1"/>
  <c r="L75" i="1"/>
  <c r="L79" i="1"/>
  <c r="L83" i="1"/>
  <c r="L87" i="1"/>
  <c r="L91" i="1"/>
  <c r="L95" i="1"/>
  <c r="L99" i="1"/>
  <c r="L103" i="1"/>
  <c r="L107" i="1"/>
  <c r="L111" i="1"/>
  <c r="L115" i="1"/>
  <c r="L119" i="1"/>
  <c r="L123" i="1"/>
  <c r="L127" i="1"/>
  <c r="L131" i="1"/>
  <c r="L135" i="1"/>
  <c r="L139" i="1"/>
  <c r="L143" i="1"/>
  <c r="L147" i="1"/>
  <c r="L151" i="1"/>
  <c r="L155" i="1"/>
  <c r="L159" i="1"/>
  <c r="L48" i="1"/>
  <c r="L56" i="1"/>
  <c r="L64" i="1"/>
  <c r="L72" i="1"/>
  <c r="L80" i="1"/>
  <c r="L88" i="1"/>
  <c r="L96" i="1"/>
  <c r="L104" i="1"/>
  <c r="L112" i="1"/>
  <c r="L120" i="1"/>
  <c r="L128" i="1"/>
  <c r="L136" i="1"/>
  <c r="L144" i="1"/>
  <c r="L152" i="1"/>
  <c r="L36" i="1"/>
  <c r="L44" i="1"/>
  <c r="L52" i="1"/>
  <c r="L60" i="1"/>
  <c r="L68" i="1"/>
  <c r="L76" i="1"/>
  <c r="L84" i="1"/>
  <c r="L49" i="1"/>
  <c r="L57" i="1"/>
  <c r="L65" i="1"/>
  <c r="L73" i="1"/>
  <c r="L81" i="1"/>
  <c r="L89" i="1"/>
  <c r="L97" i="1"/>
  <c r="L105" i="1"/>
  <c r="L113" i="1"/>
  <c r="L121" i="1"/>
  <c r="L129" i="1"/>
  <c r="L137" i="1"/>
  <c r="L145" i="1"/>
  <c r="L153" i="1"/>
  <c r="L124" i="1"/>
  <c r="L100" i="1"/>
  <c r="L140" i="1"/>
  <c r="L156" i="1"/>
  <c r="L29" i="1"/>
  <c r="L37" i="1"/>
  <c r="L45" i="1"/>
  <c r="L53" i="1"/>
  <c r="L61" i="1"/>
  <c r="L69" i="1"/>
  <c r="L77" i="1"/>
  <c r="L85" i="1"/>
  <c r="L93" i="1"/>
  <c r="L101" i="1"/>
  <c r="L109" i="1"/>
  <c r="L117" i="1"/>
  <c r="L125" i="1"/>
  <c r="L133" i="1"/>
  <c r="L141" i="1"/>
  <c r="L149" i="1"/>
  <c r="L157" i="1"/>
  <c r="L108" i="1"/>
  <c r="L148" i="1"/>
  <c r="L92" i="1"/>
  <c r="L132" i="1"/>
  <c r="L34" i="1"/>
  <c r="L42" i="1"/>
  <c r="L50" i="1"/>
  <c r="L58" i="1"/>
  <c r="L66" i="1"/>
  <c r="L74" i="1"/>
  <c r="L82" i="1"/>
  <c r="L90" i="1"/>
  <c r="L98" i="1"/>
  <c r="L106" i="1"/>
  <c r="L114" i="1"/>
  <c r="L122" i="1"/>
  <c r="L130" i="1"/>
  <c r="L138" i="1"/>
  <c r="L146" i="1"/>
  <c r="L154" i="1"/>
  <c r="L116" i="1"/>
  <c r="L28" i="1"/>
  <c r="F13" i="1" l="1"/>
  <c r="F14" i="1" s="1"/>
  <c r="F16" i="1" s="1"/>
  <c r="B23" i="1" l="1"/>
  <c r="A23" i="1"/>
  <c r="B22" i="1"/>
  <c r="A24" i="1"/>
  <c r="B24" i="1"/>
  <c r="B25" i="1"/>
  <c r="A22" i="1"/>
  <c r="A25" i="1"/>
  <c r="F25" i="1"/>
  <c r="G25" i="1" s="1"/>
  <c r="F24" i="1"/>
  <c r="G24" i="1" s="1"/>
  <c r="F22" i="1"/>
  <c r="F23" i="1"/>
  <c r="G23" i="1" s="1"/>
  <c r="H25" i="1" l="1"/>
  <c r="H24" i="1"/>
  <c r="H23" i="1"/>
  <c r="G22" i="1"/>
  <c r="H22" i="1" s="1"/>
  <c r="F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11" authorId="0" shapeId="0" xr:uid="{139C0253-8B0A-42D0-888A-B68BEBD7B3E4}">
      <text>
        <r>
          <rPr>
            <b/>
            <sz val="9"/>
            <color indexed="81"/>
            <rFont val="Tahoma"/>
            <family val="2"/>
          </rPr>
          <t>Please enter the weight band from the dropdown options here</t>
        </r>
      </text>
    </comment>
  </commentList>
</comments>
</file>

<file path=xl/sharedStrings.xml><?xml version="1.0" encoding="utf-8"?>
<sst xmlns="http://schemas.openxmlformats.org/spreadsheetml/2006/main" count="507" uniqueCount="223">
  <si>
    <t>Rate 2 Pre Sort Manifest</t>
  </si>
  <si>
    <t>NB: Total volume must equal or exceed 2000 items</t>
  </si>
  <si>
    <t>Notes: Please Complete the Shaded Cells Only</t>
  </si>
  <si>
    <t>Customer Name:</t>
  </si>
  <si>
    <t>Name of Publication:</t>
  </si>
  <si>
    <t>Name of Poster:</t>
  </si>
  <si>
    <t>Date of Posting:</t>
  </si>
  <si>
    <t>Item Weight band (up to - grams):</t>
  </si>
  <si>
    <t>Average Price per Item:</t>
  </si>
  <si>
    <t>Applicable Rate:</t>
  </si>
  <si>
    <t>Total Price:</t>
  </si>
  <si>
    <t>Please Enter the following on e-Docketing</t>
  </si>
  <si>
    <t>Product Code</t>
  </si>
  <si>
    <t>Product Description</t>
  </si>
  <si>
    <t>Total Vol</t>
  </si>
  <si>
    <t>Rate</t>
  </si>
  <si>
    <t>Total Price</t>
  </si>
  <si>
    <t>Office</t>
  </si>
  <si>
    <t>Zone</t>
  </si>
  <si>
    <t>Weight</t>
  </si>
  <si>
    <t>Concat</t>
  </si>
  <si>
    <t>PPU</t>
  </si>
  <si>
    <t>ARDEE</t>
  </si>
  <si>
    <t>A</t>
  </si>
  <si>
    <t>ARKLOW</t>
  </si>
  <si>
    <t>ASHBOURNE</t>
  </si>
  <si>
    <t>ATHY</t>
  </si>
  <si>
    <t>BALBRIGGAN</t>
  </si>
  <si>
    <t>BALLINA</t>
  </si>
  <si>
    <t>BALLINASLOE</t>
  </si>
  <si>
    <t>BALLINCOLLIG</t>
  </si>
  <si>
    <t>BALLINROBE</t>
  </si>
  <si>
    <t>BALLYBAY</t>
  </si>
  <si>
    <t>BALLYHAUNIS</t>
  </si>
  <si>
    <t>B</t>
  </si>
  <si>
    <t>BALLYMOTE</t>
  </si>
  <si>
    <t>BANDON</t>
  </si>
  <si>
    <t>BANTRY</t>
  </si>
  <si>
    <t>BELFAST</t>
  </si>
  <si>
    <t>C</t>
  </si>
  <si>
    <t>BELTURBET</t>
  </si>
  <si>
    <t>BIRR</t>
  </si>
  <si>
    <t>BLACKROCK</t>
  </si>
  <si>
    <t>BOHERBUE</t>
  </si>
  <si>
    <t>BOYLE</t>
  </si>
  <si>
    <t>BRAY</t>
  </si>
  <si>
    <t>CAHIR</t>
  </si>
  <si>
    <t>CARRICKMACROSS</t>
  </si>
  <si>
    <t>CARRIGALINE</t>
  </si>
  <si>
    <t>CASHEL</t>
  </si>
  <si>
    <t>CASTLEBAR</t>
  </si>
  <si>
    <t>CASTLEBLAYNEY</t>
  </si>
  <si>
    <t>CASTLEISLAND</t>
  </si>
  <si>
    <t>CASTLEREA</t>
  </si>
  <si>
    <t>CHARLEVILLE</t>
  </si>
  <si>
    <t>CLAREMORRIS</t>
  </si>
  <si>
    <t>CLIFDEN</t>
  </si>
  <si>
    <t>CLONAKILTY</t>
  </si>
  <si>
    <t>CLONMEL</t>
  </si>
  <si>
    <t>COBH</t>
  </si>
  <si>
    <t>COOTEHILL</t>
  </si>
  <si>
    <t>COSTELLOE</t>
  </si>
  <si>
    <t>CURRAGH CAMP</t>
  </si>
  <si>
    <t>DROGHEDA</t>
  </si>
  <si>
    <t>DUBLIN 1</t>
  </si>
  <si>
    <t>DUBLIN 10/20</t>
  </si>
  <si>
    <t>DUBLIN 11</t>
  </si>
  <si>
    <t>DUBLIN 12</t>
  </si>
  <si>
    <t>DUBLIN 13</t>
  </si>
  <si>
    <t>DUBLIN 14</t>
  </si>
  <si>
    <t>DUBLIN 15</t>
  </si>
  <si>
    <t>DUBLIN 16</t>
  </si>
  <si>
    <t>DUBLIN 17</t>
  </si>
  <si>
    <t>DUBLIN 18</t>
  </si>
  <si>
    <t>DUBLIN 2</t>
  </si>
  <si>
    <t>DUBLIN 22</t>
  </si>
  <si>
    <t>DUBLIN 24</t>
  </si>
  <si>
    <t>DUBLIN 3</t>
  </si>
  <si>
    <t>DUBLIN 4</t>
  </si>
  <si>
    <t>DUBLIN 5</t>
  </si>
  <si>
    <t>DUBLIN 6</t>
  </si>
  <si>
    <t>DUBLIN 6W</t>
  </si>
  <si>
    <t>DUBLIN 7</t>
  </si>
  <si>
    <t>DUBLIN 8</t>
  </si>
  <si>
    <t>DUBLIN 9</t>
  </si>
  <si>
    <t>DUN LAOGHAIRE</t>
  </si>
  <si>
    <t>DUNDALK</t>
  </si>
  <si>
    <t>DUNGARVAN</t>
  </si>
  <si>
    <t>DUNSHAUGHLIN</t>
  </si>
  <si>
    <t>ENFIELD</t>
  </si>
  <si>
    <t>ENNIS</t>
  </si>
  <si>
    <t>ENNISCORTHY</t>
  </si>
  <si>
    <t>FERMOY</t>
  </si>
  <si>
    <t>GOREY</t>
  </si>
  <si>
    <t>GORT</t>
  </si>
  <si>
    <t>GREYSTONES</t>
  </si>
  <si>
    <t>KELLS</t>
  </si>
  <si>
    <t>KILGARVAN</t>
  </si>
  <si>
    <t>KILLARNEY</t>
  </si>
  <si>
    <t>KILMACTHOMAS</t>
  </si>
  <si>
    <t>KILMALLOCK</t>
  </si>
  <si>
    <t>KILRUSH</t>
  </si>
  <si>
    <t>KINSALE</t>
  </si>
  <si>
    <t>LETTERKENNY</t>
  </si>
  <si>
    <t>LIFFORD</t>
  </si>
  <si>
    <t>LISTOWEL</t>
  </si>
  <si>
    <t>LOUGHREA</t>
  </si>
  <si>
    <t>LUCAN</t>
  </si>
  <si>
    <t>MACROOM</t>
  </si>
  <si>
    <t>MALAHIDE</t>
  </si>
  <si>
    <t>MALLOW</t>
  </si>
  <si>
    <t>MAYNOOTH</t>
  </si>
  <si>
    <t>MIDLETON</t>
  </si>
  <si>
    <t>MULLINGAR</t>
  </si>
  <si>
    <t>NAAS</t>
  </si>
  <si>
    <t>NAVAN</t>
  </si>
  <si>
    <t>NENAGH</t>
  </si>
  <si>
    <t>NEW ROSS</t>
  </si>
  <si>
    <t>NEWBRIDGE</t>
  </si>
  <si>
    <t>NEWCASTLEWEST</t>
  </si>
  <si>
    <t>PORTLAOISE</t>
  </si>
  <si>
    <t>ROSCREA</t>
  </si>
  <si>
    <t>SHANNON</t>
  </si>
  <si>
    <t>SKIBBEREEN</t>
  </si>
  <si>
    <t>SWORDS</t>
  </si>
  <si>
    <t>THURLES</t>
  </si>
  <si>
    <t>TRALEE</t>
  </si>
  <si>
    <t>TRAMORE</t>
  </si>
  <si>
    <t>TUAM</t>
  </si>
  <si>
    <t>TUBBERCURRY</t>
  </si>
  <si>
    <t>TULLAMORE</t>
  </si>
  <si>
    <t>TULLOW</t>
  </si>
  <si>
    <t>WESTPORT</t>
  </si>
  <si>
    <t>YOUGHAL</t>
  </si>
  <si>
    <t>A375</t>
  </si>
  <si>
    <t>B375</t>
  </si>
  <si>
    <t>C375</t>
  </si>
  <si>
    <t>A250</t>
  </si>
  <si>
    <t>B250</t>
  </si>
  <si>
    <t>C250</t>
  </si>
  <si>
    <t>A500</t>
  </si>
  <si>
    <t>B500</t>
  </si>
  <si>
    <t>C500</t>
  </si>
  <si>
    <t>A750</t>
  </si>
  <si>
    <t>B750</t>
  </si>
  <si>
    <t>C750</t>
  </si>
  <si>
    <t>A1000</t>
  </si>
  <si>
    <t>B1000</t>
  </si>
  <si>
    <t>C1000</t>
  </si>
  <si>
    <t xml:space="preserve">Publications 100 - 2000 250G  </t>
  </si>
  <si>
    <t xml:space="preserve">Publications 100 - 2000 375G  </t>
  </si>
  <si>
    <t xml:space="preserve">Publications 100 - 2000 500G  </t>
  </si>
  <si>
    <t xml:space="preserve">Publications 100 - 2000 750G  </t>
  </si>
  <si>
    <t xml:space="preserve">Publications 100 - 2000 1KG   </t>
  </si>
  <si>
    <t>ZoneA 375g Publication 2</t>
  </si>
  <si>
    <t>ZoneB 375g Publication 2</t>
  </si>
  <si>
    <t>ZoneC 375g Publication 2</t>
  </si>
  <si>
    <t>ZoneA 250g Publication 2</t>
  </si>
  <si>
    <t>ZoneB 250g Publication 2</t>
  </si>
  <si>
    <t>ZoneC 250g Publication 2</t>
  </si>
  <si>
    <t>ZoneA 500g Publication 2</t>
  </si>
  <si>
    <t>ZoneB 500g Publication 2</t>
  </si>
  <si>
    <t>ZoneC 500g Publication 2</t>
  </si>
  <si>
    <t>ZoneA 750g Publication 2</t>
  </si>
  <si>
    <t>ZoneB 750g Publication 2</t>
  </si>
  <si>
    <t>ZoneC 750g Publication 2</t>
  </si>
  <si>
    <t>ZoneA 1000g Publication 2</t>
  </si>
  <si>
    <t>ZoneB 1000g Publication 2</t>
  </si>
  <si>
    <t>ZoneC 1000g Publication 2</t>
  </si>
  <si>
    <t>1NPA375GPUB2</t>
  </si>
  <si>
    <t>1NPB375GPUB2</t>
  </si>
  <si>
    <t>1NPC375GPUB2</t>
  </si>
  <si>
    <t>1NPA250GPUB2</t>
  </si>
  <si>
    <t>1NPB250GPUB2</t>
  </si>
  <si>
    <t>1NPC250GPUB2</t>
  </si>
  <si>
    <t>1NPA500GPUB2</t>
  </si>
  <si>
    <t>1NPB500GPUB2</t>
  </si>
  <si>
    <t>1NPC500GPUB2</t>
  </si>
  <si>
    <t>1NPA750GPUB2</t>
  </si>
  <si>
    <t>1NPB750GPUB2</t>
  </si>
  <si>
    <t>1NPC750GPUB2</t>
  </si>
  <si>
    <t>1NPA1000GPUB2</t>
  </si>
  <si>
    <t>1NPB1000GPUB2</t>
  </si>
  <si>
    <t>1NPC1000GPUB2</t>
  </si>
  <si>
    <t>2NP1</t>
  </si>
  <si>
    <t>2NP2</t>
  </si>
  <si>
    <t>2NP3</t>
  </si>
  <si>
    <t>2NP4</t>
  </si>
  <si>
    <t>2NP5</t>
  </si>
  <si>
    <t>Input-&gt;</t>
  </si>
  <si>
    <t>Dropdown Input-&gt;</t>
  </si>
  <si>
    <t>About this workbook</t>
  </si>
  <si>
    <t>This workbook has been prepared for accessible data entry and review. Use the "Manifest" sheet to enter details.</t>
  </si>
  <si>
    <t>• Yellow cells = Entry fields (unlocked)., All entry fields are preceded by Input-&gt;</t>
  </si>
  <si>
    <t>Please selected Item weight in Cell E11</t>
  </si>
  <si>
    <t>RATE 2 PRESORT MANIFEST</t>
  </si>
  <si>
    <t>Please enter the number of items per office in the relevant box. The details for entry on E-DOCKETING are generated in rows 22-25</t>
  </si>
  <si>
    <t>Number of Items</t>
  </si>
  <si>
    <t>ATHLONE</t>
  </si>
  <si>
    <t>CARLOW</t>
  </si>
  <si>
    <t>CARRICK-ON-SHANNON</t>
  </si>
  <si>
    <t>CAVAN</t>
  </si>
  <si>
    <t>LONGFORD</t>
  </si>
  <si>
    <t>DONEGAL</t>
  </si>
  <si>
    <t>GALWAY</t>
  </si>
  <si>
    <t>KILKENNY</t>
  </si>
  <si>
    <t>LIMERICK</t>
  </si>
  <si>
    <t>LITTLE ISLAND</t>
  </si>
  <si>
    <t>MONAGHAN</t>
  </si>
  <si>
    <t>NORTH CITY DSU</t>
  </si>
  <si>
    <t>SLIGO</t>
  </si>
  <si>
    <t>SOUTH CITY DSU</t>
  </si>
  <si>
    <t>WATERFORD</t>
  </si>
  <si>
    <t>WEXFORD</t>
  </si>
  <si>
    <t>CAHERCIVEEN</t>
  </si>
  <si>
    <t>CARRICK-ON-SUIR</t>
  </si>
  <si>
    <t>CORK SUBS</t>
  </si>
  <si>
    <t>GALWAY SUBS</t>
  </si>
  <si>
    <t>KILDARE</t>
  </si>
  <si>
    <t>LIMERICK SUBS</t>
  </si>
  <si>
    <t>ROSCOMMON</t>
  </si>
  <si>
    <t>TIPPERARY</t>
  </si>
  <si>
    <t>WICKLOW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</si>
</sst>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* #,##0.00_-;\-&quot;€&quot;* #,##0.00_-;_-&quot;€&quot;* &quot;-&quot;??_-;_-@_-"/>
    <numFmt numFmtId="164" formatCode="#,##0_ ;\-#,##0\ "/>
    <numFmt numFmtId="165" formatCode="#,##0_ ;[Red]\-#,##0\ "/>
    <numFmt numFmtId="166" formatCode="_-[$€-2]\ * #,##0.00_-;\-[$€-2]\ * #,##0.00_-;_-[$€-2]\ * &quot;-&quot;??_-;_-@_-"/>
    <numFmt numFmtId="167" formatCode="#,##0.000000_ ;\-#,##0.000000\ 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12"/>
      <color rgb="FF000000"/>
      <name val="Calibri"/>
      <family val="2"/>
    </font>
    <font>
      <b/>
      <i/>
      <sz val="3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FCE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164" fontId="5" fillId="0" borderId="0" xfId="0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166" fontId="5" fillId="0" borderId="0" xfId="0" applyNumberFormat="1" applyFont="1" applyProtection="1">
      <protection hidden="1"/>
    </xf>
    <xf numFmtId="167" fontId="5" fillId="0" borderId="0" xfId="0" applyNumberFormat="1" applyFont="1" applyProtection="1">
      <protection hidden="1"/>
    </xf>
    <xf numFmtId="0" fontId="7" fillId="0" borderId="0" xfId="0" applyFont="1" applyProtection="1">
      <protection hidden="1"/>
    </xf>
    <xf numFmtId="0" fontId="7" fillId="0" borderId="4" xfId="0" applyFont="1" applyBorder="1" applyProtection="1">
      <protection hidden="1"/>
    </xf>
    <xf numFmtId="166" fontId="7" fillId="0" borderId="5" xfId="0" applyNumberFormat="1" applyFont="1" applyBorder="1" applyProtection="1">
      <protection hidden="1"/>
    </xf>
    <xf numFmtId="0" fontId="5" fillId="0" borderId="4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166" fontId="5" fillId="0" borderId="5" xfId="0" applyNumberFormat="1" applyFont="1" applyBorder="1" applyProtection="1">
      <protection hidden="1"/>
    </xf>
    <xf numFmtId="166" fontId="0" fillId="0" borderId="0" xfId="0" applyNumberFormat="1" applyProtection="1">
      <protection hidden="1"/>
    </xf>
    <xf numFmtId="0" fontId="5" fillId="0" borderId="6" xfId="0" applyFont="1" applyBorder="1" applyAlignment="1" applyProtection="1">
      <alignment horizontal="left"/>
      <protection hidden="1"/>
    </xf>
    <xf numFmtId="0" fontId="5" fillId="0" borderId="7" xfId="0" applyFont="1" applyBorder="1" applyAlignment="1" applyProtection="1">
      <alignment horizontal="left"/>
      <protection hidden="1"/>
    </xf>
    <xf numFmtId="0" fontId="5" fillId="0" borderId="7" xfId="0" applyFont="1" applyBorder="1" applyProtection="1">
      <protection hidden="1"/>
    </xf>
    <xf numFmtId="165" fontId="5" fillId="0" borderId="7" xfId="0" applyNumberFormat="1" applyFont="1" applyBorder="1" applyAlignment="1" applyProtection="1">
      <alignment horizontal="center"/>
      <protection hidden="1"/>
    </xf>
    <xf numFmtId="166" fontId="5" fillId="0" borderId="8" xfId="0" applyNumberFormat="1" applyFont="1" applyBorder="1" applyProtection="1">
      <protection hidden="1"/>
    </xf>
    <xf numFmtId="0" fontId="0" fillId="0" borderId="9" xfId="0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166" fontId="1" fillId="0" borderId="0" xfId="0" applyNumberFormat="1" applyFont="1" applyProtection="1">
      <protection hidden="1"/>
    </xf>
    <xf numFmtId="166" fontId="1" fillId="0" borderId="0" xfId="0" applyNumberFormat="1" applyFont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44" fontId="0" fillId="0" borderId="9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/>
    <xf numFmtId="165" fontId="0" fillId="4" borderId="9" xfId="0" applyNumberFormat="1" applyFill="1" applyBorder="1" applyAlignment="1" applyProtection="1">
      <alignment horizontal="center"/>
      <protection locked="0"/>
    </xf>
    <xf numFmtId="0" fontId="9" fillId="0" borderId="10" xfId="0" applyFont="1" applyBorder="1" applyAlignment="1">
      <alignment horizontal="center"/>
    </xf>
    <xf numFmtId="0" fontId="5" fillId="2" borderId="0" xfId="0" applyFont="1" applyFill="1" applyProtection="1">
      <protection locked="0"/>
    </xf>
    <xf numFmtId="0" fontId="5" fillId="4" borderId="10" xfId="0" applyFont="1" applyFill="1" applyBorder="1" applyProtection="1">
      <protection locked="0"/>
    </xf>
    <xf numFmtId="0" fontId="5" fillId="4" borderId="11" xfId="0" applyFont="1" applyFill="1" applyBorder="1" applyProtection="1">
      <protection locked="0"/>
    </xf>
    <xf numFmtId="0" fontId="5" fillId="4" borderId="12" xfId="0" applyFont="1" applyFill="1" applyBorder="1" applyProtection="1">
      <protection locked="0"/>
    </xf>
    <xf numFmtId="0" fontId="0" fillId="0" borderId="0" xfId="0" applyAlignment="1" applyProtection="1">
      <alignment horizontal="center"/>
      <protection hidden="1"/>
    </xf>
    <xf numFmtId="0" fontId="9" fillId="0" borderId="9" xfId="0" applyFont="1" applyBorder="1" applyAlignment="1">
      <alignment horizontal="center"/>
    </xf>
    <xf numFmtId="165" fontId="0" fillId="4" borderId="0" xfId="0" applyNumberFormat="1" applyFill="1" applyAlignment="1" applyProtection="1">
      <alignment horizontal="center"/>
      <protection locked="0" hidden="1"/>
    </xf>
    <xf numFmtId="0" fontId="5" fillId="0" borderId="13" xfId="0" applyFont="1" applyBorder="1"/>
    <xf numFmtId="0" fontId="5" fillId="0" borderId="2" xfId="0" applyFont="1" applyBorder="1" applyProtection="1">
      <protection hidden="1"/>
    </xf>
    <xf numFmtId="166" fontId="5" fillId="0" borderId="2" xfId="0" applyNumberFormat="1" applyFont="1" applyBorder="1" applyProtection="1">
      <protection hidden="1"/>
    </xf>
    <xf numFmtId="166" fontId="5" fillId="0" borderId="3" xfId="0" applyNumberFormat="1" applyFont="1" applyBorder="1" applyProtection="1">
      <protection hidden="1"/>
    </xf>
    <xf numFmtId="0" fontId="5" fillId="0" borderId="5" xfId="0" applyFont="1" applyBorder="1" applyProtection="1">
      <protection hidden="1"/>
    </xf>
    <xf numFmtId="2" fontId="5" fillId="0" borderId="0" xfId="0" applyNumberFormat="1" applyFont="1" applyProtection="1">
      <protection hidden="1"/>
    </xf>
    <xf numFmtId="2" fontId="5" fillId="0" borderId="5" xfId="0" applyNumberFormat="1" applyFont="1" applyBorder="1" applyProtection="1">
      <protection hidden="1"/>
    </xf>
    <xf numFmtId="166" fontId="7" fillId="0" borderId="0" xfId="0" applyNumberFormat="1" applyFont="1" applyProtection="1">
      <protection hidden="1"/>
    </xf>
    <xf numFmtId="0" fontId="7" fillId="0" borderId="7" xfId="0" applyFont="1" applyBorder="1" applyProtection="1">
      <protection hidden="1"/>
    </xf>
    <xf numFmtId="166" fontId="7" fillId="0" borderId="7" xfId="0" applyNumberFormat="1" applyFont="1" applyBorder="1" applyProtection="1">
      <protection hidden="1"/>
    </xf>
    <xf numFmtId="0" fontId="5" fillId="0" borderId="8" xfId="0" applyFont="1" applyBorder="1" applyProtection="1">
      <protection hidden="1"/>
    </xf>
    <xf numFmtId="0" fontId="5" fillId="0" borderId="14" xfId="0" applyFont="1" applyBorder="1" applyProtection="1">
      <protection hidden="1"/>
    </xf>
    <xf numFmtId="0" fontId="7" fillId="0" borderId="14" xfId="0" applyFont="1" applyBorder="1" applyProtection="1">
      <protection hidden="1"/>
    </xf>
    <xf numFmtId="0" fontId="7" fillId="0" borderId="15" xfId="0" applyFont="1" applyBorder="1" applyProtection="1">
      <protection hidden="1"/>
    </xf>
    <xf numFmtId="165" fontId="0" fillId="0" borderId="0" xfId="0" applyNumberFormat="1" applyAlignment="1" applyProtection="1">
      <alignment horizontal="center"/>
      <protection locked="0"/>
    </xf>
    <xf numFmtId="0" fontId="1" fillId="0" borderId="0" xfId="0" applyFont="1"/>
    <xf numFmtId="0" fontId="10" fillId="0" borderId="0" xfId="0" applyFont="1"/>
    <xf numFmtId="166" fontId="5" fillId="0" borderId="0" xfId="0" applyNumberFormat="1" applyFont="1"/>
    <xf numFmtId="166" fontId="5" fillId="0" borderId="7" xfId="0" applyNumberFormat="1" applyFont="1" applyBorder="1"/>
    <xf numFmtId="0" fontId="7" fillId="0" borderId="10" xfId="0" applyFont="1" applyBorder="1" applyAlignment="1">
      <alignment horizontal="left"/>
    </xf>
    <xf numFmtId="0" fontId="7" fillId="0" borderId="11" xfId="0" applyFont="1" applyBorder="1"/>
    <xf numFmtId="166" fontId="7" fillId="0" borderId="11" xfId="0" applyNumberFormat="1" applyFont="1" applyBorder="1" applyAlignment="1">
      <alignment horizontal="center"/>
    </xf>
    <xf numFmtId="166" fontId="7" fillId="0" borderId="12" xfId="0" applyNumberFormat="1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4" borderId="10" xfId="0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wrapText="1"/>
      <protection hidden="1"/>
    </xf>
  </cellXfs>
  <cellStyles count="1">
    <cellStyle name="Normal" xfId="0" builtinId="0"/>
  </cellStyles>
  <dxfs count="2">
    <dxf>
      <font>
        <b/>
        <i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07AE1-BAED-48AE-9E8A-DFF4184BE9F4}">
  <dimension ref="A1:A10"/>
  <sheetViews>
    <sheetView workbookViewId="0">
      <selection activeCell="H26" sqref="H26"/>
    </sheetView>
  </sheetViews>
  <sheetFormatPr defaultRowHeight="14.5" x14ac:dyDescent="0.35"/>
  <sheetData>
    <row r="1" spans="1:1" x14ac:dyDescent="0.35">
      <c r="A1" s="56" t="s">
        <v>191</v>
      </c>
    </row>
    <row r="2" spans="1:1" x14ac:dyDescent="0.35">
      <c r="A2" t="s">
        <v>192</v>
      </c>
    </row>
    <row r="4" spans="1:1" x14ac:dyDescent="0.35">
      <c r="A4" t="s">
        <v>193</v>
      </c>
    </row>
    <row r="6" spans="1:1" x14ac:dyDescent="0.35">
      <c r="A6" t="s">
        <v>196</v>
      </c>
    </row>
    <row r="7" spans="1:1" x14ac:dyDescent="0.35">
      <c r="A7" t="s">
        <v>194</v>
      </c>
    </row>
    <row r="10" spans="1:1" ht="39.5" x14ac:dyDescent="0.9">
      <c r="A10" s="57" t="s">
        <v>195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274C-0FDB-45B9-B5CE-2A1BC0EEF5D7}">
  <dimension ref="A1:O169"/>
  <sheetViews>
    <sheetView tabSelected="1" topLeftCell="A144" workbookViewId="0">
      <selection activeCell="G149" sqref="G149"/>
    </sheetView>
  </sheetViews>
  <sheetFormatPr defaultRowHeight="14.5" x14ac:dyDescent="0.35"/>
  <cols>
    <col min="1" max="1" width="25.6328125" style="1" customWidth="1"/>
    <col min="2" max="3" width="15.6328125" style="1" customWidth="1"/>
    <col min="4" max="4" width="19.36328125" style="1" customWidth="1"/>
    <col min="5" max="5" width="18.6328125" style="1" customWidth="1"/>
    <col min="6" max="6" width="13.6328125" style="1" customWidth="1"/>
    <col min="7" max="7" width="8.6328125" style="1" customWidth="1"/>
    <col min="8" max="8" width="13.6328125" style="1" customWidth="1"/>
    <col min="9" max="9" width="8.08984375" style="1" hidden="1" customWidth="1"/>
    <col min="10" max="10" width="23.08984375" style="1" hidden="1" customWidth="1"/>
    <col min="11" max="11" width="9.54296875" style="1" hidden="1" customWidth="1"/>
    <col min="12" max="12" width="9" style="1" hidden="1" customWidth="1"/>
    <col min="13" max="15" width="0" style="1" hidden="1" customWidth="1"/>
  </cols>
  <sheetData>
    <row r="1" spans="1:13" ht="18.5" x14ac:dyDescent="0.45">
      <c r="A1" s="67" t="s">
        <v>0</v>
      </c>
      <c r="B1" s="67"/>
      <c r="C1" s="67"/>
      <c r="D1" s="67"/>
      <c r="E1" s="67"/>
      <c r="F1" s="67"/>
      <c r="G1" s="67"/>
      <c r="H1" s="67"/>
    </row>
    <row r="2" spans="1:13" x14ac:dyDescent="0.35">
      <c r="A2" s="2" t="s">
        <v>1</v>
      </c>
    </row>
    <row r="3" spans="1:13" ht="16" x14ac:dyDescent="0.4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ht="16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16" x14ac:dyDescent="0.4">
      <c r="A5" s="4" t="s">
        <v>3</v>
      </c>
      <c r="B5" s="33" t="s">
        <v>189</v>
      </c>
      <c r="C5" s="33"/>
      <c r="D5" s="68"/>
      <c r="E5" s="69"/>
      <c r="F5" s="69"/>
      <c r="G5" s="69"/>
      <c r="H5" s="69"/>
      <c r="I5" s="37"/>
      <c r="J5" s="4"/>
      <c r="K5" s="4"/>
      <c r="L5" s="4"/>
    </row>
    <row r="6" spans="1:13" ht="16" hidden="1" customHeight="1" x14ac:dyDescent="0.4">
      <c r="A6" s="4" t="s">
        <v>4</v>
      </c>
      <c r="B6" s="34"/>
      <c r="C6" s="34"/>
      <c r="D6" s="35"/>
      <c r="E6" s="36"/>
      <c r="F6" s="36"/>
      <c r="G6" s="36"/>
      <c r="H6" s="36"/>
      <c r="I6" s="37"/>
      <c r="J6" s="4"/>
      <c r="K6" s="4"/>
      <c r="L6" s="4"/>
    </row>
    <row r="7" spans="1:13" ht="16" x14ac:dyDescent="0.4">
      <c r="A7" s="4" t="s">
        <v>5</v>
      </c>
      <c r="B7" s="33" t="s">
        <v>189</v>
      </c>
      <c r="C7" s="33"/>
      <c r="D7" s="68"/>
      <c r="E7" s="69"/>
      <c r="F7" s="69"/>
      <c r="G7" s="69"/>
      <c r="H7" s="69"/>
      <c r="I7" s="70"/>
      <c r="J7" s="4"/>
      <c r="K7" s="4"/>
      <c r="L7" s="4"/>
    </row>
    <row r="8" spans="1:13" ht="16" x14ac:dyDescent="0.4">
      <c r="A8" s="4" t="s">
        <v>6</v>
      </c>
      <c r="B8" s="33" t="s">
        <v>189</v>
      </c>
      <c r="C8" s="33"/>
      <c r="D8" s="68"/>
      <c r="E8" s="69"/>
      <c r="F8" s="69"/>
      <c r="G8" s="69"/>
      <c r="H8" s="69"/>
      <c r="I8" s="70"/>
      <c r="J8" s="4"/>
      <c r="K8" s="4"/>
      <c r="L8" s="4"/>
    </row>
    <row r="9" spans="1:13" ht="16" x14ac:dyDescent="0.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3" ht="38.5" customHeight="1" x14ac:dyDescent="0.4">
      <c r="A10" s="71" t="str">
        <f>IF(SUM(I10)&lt;2000,"Total Volume: (Does Not Yet Equal or Exceed 2,000, TOTAL VOLUME MUST EXCEED 2,000 TO AVAIL OF SERVICE)","Total Volume:")</f>
        <v>Total Volume: (Does Not Yet Equal or Exceed 2,000, TOTAL VOLUME MUST EXCEED 2,000 TO AVAIL OF SERVICE)</v>
      </c>
      <c r="B10" s="71"/>
      <c r="C10" s="71"/>
      <c r="D10" s="71"/>
      <c r="E10" s="71"/>
      <c r="F10" s="5" t="str">
        <f>IF(SUM(D28:D161)=0,"",(SUM(D28:D161)))</f>
        <v/>
      </c>
      <c r="G10" s="5"/>
      <c r="H10" s="5"/>
      <c r="I10" s="4">
        <f>IF(F10="",0,F10)</f>
        <v>0</v>
      </c>
      <c r="J10" s="4"/>
      <c r="K10" s="4"/>
      <c r="L10" s="4"/>
    </row>
    <row r="11" spans="1:13" ht="16" x14ac:dyDescent="0.4">
      <c r="A11" s="4" t="s">
        <v>7</v>
      </c>
      <c r="B11" s="4"/>
      <c r="C11" s="4"/>
      <c r="D11" s="4"/>
      <c r="E11" s="39" t="s">
        <v>190</v>
      </c>
      <c r="F11" s="40">
        <v>250</v>
      </c>
      <c r="G11"/>
      <c r="H11" s="6"/>
      <c r="I11" s="6"/>
      <c r="J11" s="6"/>
      <c r="K11" s="6"/>
      <c r="L11" s="6"/>
      <c r="M11" s="6" t="str">
        <f>IF(F11="","Warning: Cell D11 must contain a valid weight - please select the cell and choose a value from the dropdown list","")</f>
        <v/>
      </c>
    </row>
    <row r="12" spans="1:13" ht="16" x14ac:dyDescent="0.4">
      <c r="A12" s="4"/>
      <c r="B12" s="4"/>
      <c r="C12" s="4"/>
      <c r="D12" s="4"/>
      <c r="E12" s="4"/>
      <c r="F12" s="5"/>
      <c r="G12" s="5"/>
      <c r="H12" s="5"/>
      <c r="I12" s="4"/>
      <c r="J12" s="4"/>
      <c r="K12" s="4"/>
      <c r="L12" s="4"/>
    </row>
    <row r="13" spans="1:13" ht="16" x14ac:dyDescent="0.4">
      <c r="A13" s="41" t="s">
        <v>10</v>
      </c>
      <c r="B13" s="42"/>
      <c r="C13" s="42"/>
      <c r="D13" s="42"/>
      <c r="E13" s="42"/>
      <c r="F13" s="43" t="str">
        <f>IF(SUM(L28:L161)=0,"",(SUM(L28:L161)))</f>
        <v/>
      </c>
      <c r="G13" s="43"/>
      <c r="H13" s="44"/>
      <c r="I13" s="4"/>
      <c r="J13" s="4"/>
      <c r="K13" s="4"/>
      <c r="L13" s="4"/>
    </row>
    <row r="14" spans="1:13" ht="16" x14ac:dyDescent="0.4">
      <c r="A14" s="52" t="s">
        <v>8</v>
      </c>
      <c r="B14" s="4"/>
      <c r="C14" s="4"/>
      <c r="D14" s="4"/>
      <c r="E14" s="4"/>
      <c r="F14" s="7" t="str">
        <f>IF(F10="","",(ROUND(SUM(F13/F10),2)))</f>
        <v/>
      </c>
      <c r="G14" s="7"/>
      <c r="H14" s="45"/>
      <c r="I14" s="7">
        <f>VLOOKUP(F11, CY!H:J, 3, FALSE)</f>
        <v>1.7199999999999998</v>
      </c>
      <c r="J14" s="8"/>
      <c r="K14" s="4"/>
      <c r="L14" s="4"/>
    </row>
    <row r="15" spans="1:13" ht="16" x14ac:dyDescent="0.4">
      <c r="A15" s="52"/>
      <c r="B15" s="4"/>
      <c r="C15" s="4"/>
      <c r="D15" s="4"/>
      <c r="E15" s="4"/>
      <c r="F15" s="46"/>
      <c r="G15" s="46"/>
      <c r="H15" s="47"/>
      <c r="I15" s="4"/>
      <c r="J15" s="4"/>
      <c r="K15" s="4"/>
      <c r="L15" s="4"/>
    </row>
    <row r="16" spans="1:13" ht="16" x14ac:dyDescent="0.4">
      <c r="A16" s="52" t="s">
        <v>9</v>
      </c>
      <c r="B16" s="4"/>
      <c r="C16" s="4"/>
      <c r="D16" s="4"/>
      <c r="E16" s="4"/>
      <c r="F16" s="7" t="str">
        <f>IF(Avg&gt;CompRate,Avg,CompRate)</f>
        <v/>
      </c>
      <c r="G16" s="7"/>
      <c r="H16" s="11"/>
      <c r="I16" s="4"/>
      <c r="J16" s="4"/>
      <c r="K16" s="4"/>
      <c r="L16" s="4"/>
    </row>
    <row r="17" spans="1:14" ht="16" x14ac:dyDescent="0.4">
      <c r="A17" s="53" t="s">
        <v>10</v>
      </c>
      <c r="B17" s="9"/>
      <c r="C17" s="9"/>
      <c r="D17" s="4"/>
      <c r="E17" s="4"/>
      <c r="F17" s="48" t="str">
        <f>IF(SUM(H22:H25)=0,"",SUM(H22:H25))</f>
        <v/>
      </c>
      <c r="G17" s="48"/>
      <c r="H17" s="11"/>
      <c r="I17" s="4"/>
      <c r="J17" s="4"/>
      <c r="K17" s="4"/>
      <c r="L17" s="4"/>
    </row>
    <row r="18" spans="1:14" ht="16" x14ac:dyDescent="0.4">
      <c r="A18" s="54"/>
      <c r="B18" s="49"/>
      <c r="C18" s="49"/>
      <c r="D18" s="50"/>
      <c r="E18" s="50"/>
      <c r="F18" s="50"/>
      <c r="G18" s="50"/>
      <c r="H18" s="51"/>
      <c r="I18" s="4"/>
      <c r="J18" s="4"/>
      <c r="K18" s="4"/>
      <c r="L18" s="4"/>
    </row>
    <row r="19" spans="1:14" ht="16" x14ac:dyDescent="0.4">
      <c r="A19" s="64" t="s">
        <v>11</v>
      </c>
      <c r="B19" s="65"/>
      <c r="C19" s="65"/>
      <c r="D19" s="65"/>
      <c r="E19" s="65"/>
      <c r="F19" s="65"/>
      <c r="G19" s="65"/>
      <c r="H19" s="66"/>
      <c r="I19" s="4"/>
      <c r="J19" s="4"/>
      <c r="K19" s="4"/>
      <c r="L19" s="4"/>
    </row>
    <row r="20" spans="1:14" ht="16" x14ac:dyDescent="0.4">
      <c r="A20" s="10"/>
      <c r="B20" s="9"/>
      <c r="C20" s="9"/>
      <c r="D20" s="48"/>
      <c r="E20" s="48"/>
      <c r="F20" s="48"/>
      <c r="G20" s="48"/>
      <c r="H20" s="11"/>
      <c r="I20" s="4"/>
      <c r="J20" s="4"/>
      <c r="K20" s="4"/>
      <c r="L20" s="4"/>
    </row>
    <row r="21" spans="1:14" ht="16" x14ac:dyDescent="0.4">
      <c r="A21" s="60" t="s">
        <v>12</v>
      </c>
      <c r="B21" s="61" t="s">
        <v>13</v>
      </c>
      <c r="C21" s="61"/>
      <c r="D21" s="61"/>
      <c r="E21" s="62"/>
      <c r="F21" s="62" t="s">
        <v>14</v>
      </c>
      <c r="G21" s="62" t="s">
        <v>15</v>
      </c>
      <c r="H21" s="63" t="s">
        <v>16</v>
      </c>
      <c r="I21" s="4"/>
      <c r="J21" s="9"/>
      <c r="K21" s="9"/>
      <c r="L21" s="4"/>
    </row>
    <row r="22" spans="1:14" ht="16" x14ac:dyDescent="0.4">
      <c r="A22" s="12" t="str">
        <f>IF(SUM(I10)&lt;2000,"",(IF($F$16&lt;=CompRate,(VLOOKUP($F11,CY!N:P,3,FALSE)),"")))</f>
        <v/>
      </c>
      <c r="B22" s="13" t="str">
        <f>IF(SUM(I10)&lt;2000,"",(IF($F$16&lt;=CompRate,(VLOOKUP($F11,CY!N:O,2,FALSE)),"")))</f>
        <v/>
      </c>
      <c r="C22" s="13"/>
      <c r="D22" s="4"/>
      <c r="E22" s="4"/>
      <c r="F22" s="14" t="str">
        <f>IF(SUM(I10)&lt;2000,"",(IF($F$16&lt;=CompRate,F10,"")))</f>
        <v/>
      </c>
      <c r="G22" s="7" t="str">
        <f>IF(F22="","",$F$16)</f>
        <v/>
      </c>
      <c r="H22" s="15" t="str">
        <f>IF($F22="","",(SUM(F22*G22)))</f>
        <v/>
      </c>
      <c r="I22" s="4"/>
      <c r="J22" s="4"/>
      <c r="K22" s="4"/>
      <c r="L22" s="4"/>
      <c r="N22" s="16"/>
    </row>
    <row r="23" spans="1:14" ht="16" x14ac:dyDescent="0.4">
      <c r="A23" s="12" t="str">
        <f>IF(SUM(I10)&lt;2000,"",(IF((SUMIF($B$28:$B$161,"A",$D$28:$D$161))=0,"",(IF($F$16&gt;CompRate,(VLOOKUP($I23,CY!N:P,3,FALSE)),"")))))</f>
        <v/>
      </c>
      <c r="B23" s="13" t="str">
        <f>IF(SUM(I10)&lt;2000,"",(IF((SUMIF($B$28:$B$161,"A",$D$28:$D$161))=0,"",(IF($F$16&gt;CompRate,(VLOOKUP($I23,CY!N:O,2,FALSE)),"")))))</f>
        <v/>
      </c>
      <c r="C23" s="13"/>
      <c r="D23" s="4"/>
      <c r="E23" s="4"/>
      <c r="F23" s="14" t="str">
        <f>IF(SUM(I10)&lt;2000,"",(IF((SUMIF($B$28:$B$161,"A",$D$28:$D$161))=0,"",(IF($F$16&gt;CompRate,(SUMIF($B$28:$B$161,"A",$D$28:$D$161)),"")))))</f>
        <v/>
      </c>
      <c r="G23" s="58" t="str">
        <f>IF($F23="","",(VLOOKUP("A"&amp;F11,CY!C:D,2,FALSE)))</f>
        <v/>
      </c>
      <c r="H23" s="15" t="str">
        <f>IF($F23="","",(SUM(F23*G23)))</f>
        <v/>
      </c>
      <c r="I23" s="4" t="str">
        <f>CONCATENATE("A",$F$11)</f>
        <v>A250</v>
      </c>
      <c r="J23" s="9"/>
      <c r="K23" s="9"/>
      <c r="L23" s="4"/>
      <c r="N23" s="16"/>
    </row>
    <row r="24" spans="1:14" ht="16" x14ac:dyDescent="0.4">
      <c r="A24" s="12" t="str">
        <f>IF(SUM(I10)&lt;2000,"",(IF((SUMIF($B$28:$B$161,"B",$D$28:$D$161))=0,"",(IF($F$16&gt;CompRate,(VLOOKUP($I24,CY!N:P,3,FALSE)),"")))))</f>
        <v/>
      </c>
      <c r="B24" s="13" t="str">
        <f>IF(SUM(I10)&lt;2000,"",(IF((SUMIF($B$28:$B$161,"B",$D$28:$D$161))=0,"",(IF($F$16&gt;CompRate,(VLOOKUP($I24,CY!N:O,2,FALSE)),"")))))</f>
        <v/>
      </c>
      <c r="C24" s="13"/>
      <c r="D24" s="4"/>
      <c r="E24" s="4"/>
      <c r="F24" s="14" t="str">
        <f>IF(SUM(I10)&lt;2000,"",(IF((SUMIF($B$28:$B$161,"B",$D$28:$D$161))=0,"",(IF($F$16&gt;CompRate,(SUMIF($B$28:$B$161,"B",$D$28:$D$161)),"")))))</f>
        <v/>
      </c>
      <c r="G24" s="58" t="str">
        <f>IF($F24="","",(VLOOKUP("B"&amp;F11,CY!C:D,2,FALSE)))</f>
        <v/>
      </c>
      <c r="H24" s="15" t="str">
        <f>IF($F24="","",(SUM(F24*G24)))</f>
        <v/>
      </c>
      <c r="I24" s="4" t="str">
        <f>CONCATENATE("B",$F$11)</f>
        <v>B250</v>
      </c>
      <c r="J24" s="9"/>
      <c r="K24" s="9"/>
      <c r="L24" s="4"/>
      <c r="N24" s="16"/>
    </row>
    <row r="25" spans="1:14" ht="16" x14ac:dyDescent="0.4">
      <c r="A25" s="17" t="str">
        <f>IF(SUM(I10)&lt;2000,"",(IF((SUMIF($B$28:$B$161,"C",$D$28:$D$161))=0,"",(IF($F$16&gt;CompRate,(VLOOKUP($I25,CY!N:P,3,FALSE)),"")))))</f>
        <v/>
      </c>
      <c r="B25" s="18" t="str">
        <f>IF(SUM(I10)&lt;2000,"",(IF((SUMIF($B$28:$B$161,"C",$D$28:$D$161))=0,"",(IF($F$16&gt;CompRate,(VLOOKUP($I25,CY!N:O,2,FALSE)),"")))))</f>
        <v/>
      </c>
      <c r="C25" s="18"/>
      <c r="D25" s="19"/>
      <c r="E25" s="19"/>
      <c r="F25" s="20" t="str">
        <f>IF(SUM(I10)&lt;2000,"",(IF((SUMIF($B$28:$B$161,"C",$D$28:$D$161))=0,"",(IF($F$16&gt;CompRate,(SUMIF($B$28:$B$161,"C",$D$28:$D$161)),"")))))</f>
        <v/>
      </c>
      <c r="G25" s="59" t="str">
        <f>IF($F25="","",(VLOOKUP("C"&amp;F11,CY!C:D,2,FALSE)))</f>
        <v/>
      </c>
      <c r="H25" s="21" t="str">
        <f>IF($F25="","",(SUM(F25*G25)))</f>
        <v/>
      </c>
      <c r="I25" s="4" t="str">
        <f>CONCATENATE("C",$F$11)</f>
        <v>C250</v>
      </c>
      <c r="J25" s="9"/>
      <c r="K25" s="9"/>
      <c r="L25" s="4"/>
      <c r="N25" s="16"/>
    </row>
    <row r="26" spans="1:14" ht="16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4" ht="16" x14ac:dyDescent="0.4">
      <c r="A27" s="22" t="s">
        <v>17</v>
      </c>
      <c r="B27" s="22" t="s">
        <v>18</v>
      </c>
      <c r="C27" s="22"/>
      <c r="D27" s="22" t="s">
        <v>197</v>
      </c>
      <c r="E27" s="38"/>
      <c r="F27" s="23"/>
      <c r="G27" s="23"/>
      <c r="H27" s="23"/>
      <c r="I27" s="24" t="s">
        <v>19</v>
      </c>
      <c r="J27" s="24" t="s">
        <v>20</v>
      </c>
      <c r="K27" s="24" t="s">
        <v>21</v>
      </c>
      <c r="L27" s="24" t="s">
        <v>16</v>
      </c>
    </row>
    <row r="28" spans="1:14" ht="16" x14ac:dyDescent="0.4">
      <c r="A28" s="25" t="s">
        <v>22</v>
      </c>
      <c r="B28" s="22" t="s">
        <v>23</v>
      </c>
      <c r="C28" s="39" t="s">
        <v>189</v>
      </c>
      <c r="D28" s="32"/>
      <c r="E28" s="55"/>
      <c r="F28" s="14"/>
      <c r="G28" s="14"/>
      <c r="H28" s="14"/>
      <c r="I28" s="4">
        <f t="shared" ref="I28:I91" si="0">$F$11</f>
        <v>250</v>
      </c>
      <c r="J28" s="4" t="str">
        <f t="shared" ref="J28:J59" si="1">CONCATENATE(B28,I28)</f>
        <v>A250</v>
      </c>
      <c r="K28" s="4">
        <f>VLOOKUP(J28, CY!C:D, 2, FALSE)</f>
        <v>1.6</v>
      </c>
      <c r="L28" s="7">
        <f t="shared" ref="L28:L91" si="2">SUM(D28*K28)</f>
        <v>0</v>
      </c>
    </row>
    <row r="29" spans="1:14" ht="16" x14ac:dyDescent="0.4">
      <c r="A29" s="25" t="s">
        <v>24</v>
      </c>
      <c r="B29" s="22" t="s">
        <v>23</v>
      </c>
      <c r="C29" s="39" t="s">
        <v>189</v>
      </c>
      <c r="D29" s="32"/>
      <c r="E29" s="55"/>
      <c r="F29" s="14"/>
      <c r="G29" s="14"/>
      <c r="H29" s="14"/>
      <c r="I29" s="4">
        <f t="shared" si="0"/>
        <v>250</v>
      </c>
      <c r="J29" s="4" t="str">
        <f t="shared" si="1"/>
        <v>A250</v>
      </c>
      <c r="K29" s="4">
        <f>VLOOKUP(J29, CY!C:D, 2, FALSE)</f>
        <v>1.6</v>
      </c>
      <c r="L29" s="7">
        <f t="shared" si="2"/>
        <v>0</v>
      </c>
    </row>
    <row r="30" spans="1:14" ht="16" x14ac:dyDescent="0.4">
      <c r="A30" s="25" t="s">
        <v>25</v>
      </c>
      <c r="B30" s="22" t="s">
        <v>23</v>
      </c>
      <c r="C30" s="39" t="s">
        <v>189</v>
      </c>
      <c r="D30" s="32"/>
      <c r="E30" s="55"/>
      <c r="F30" s="14"/>
      <c r="G30" s="14"/>
      <c r="H30" s="14"/>
      <c r="I30" s="4">
        <f t="shared" si="0"/>
        <v>250</v>
      </c>
      <c r="J30" s="4" t="str">
        <f t="shared" si="1"/>
        <v>A250</v>
      </c>
      <c r="K30" s="4">
        <f>VLOOKUP(J30, CY!C:D, 2, FALSE)</f>
        <v>1.6</v>
      </c>
      <c r="L30" s="7">
        <f t="shared" si="2"/>
        <v>0</v>
      </c>
    </row>
    <row r="31" spans="1:14" ht="16" x14ac:dyDescent="0.4">
      <c r="A31" s="25" t="s">
        <v>198</v>
      </c>
      <c r="B31" s="22" t="s">
        <v>23</v>
      </c>
      <c r="C31" s="39" t="s">
        <v>189</v>
      </c>
      <c r="D31" s="32"/>
      <c r="E31" s="55"/>
      <c r="F31" s="14"/>
      <c r="G31" s="14"/>
      <c r="H31" s="14"/>
      <c r="I31" s="4">
        <f t="shared" si="0"/>
        <v>250</v>
      </c>
      <c r="J31" s="4" t="str">
        <f t="shared" si="1"/>
        <v>A250</v>
      </c>
      <c r="K31" s="4">
        <f>VLOOKUP(J31, CY!C:D, 2, FALSE)</f>
        <v>1.6</v>
      </c>
      <c r="L31" s="7">
        <f t="shared" si="2"/>
        <v>0</v>
      </c>
    </row>
    <row r="32" spans="1:14" ht="16" x14ac:dyDescent="0.4">
      <c r="A32" s="25" t="s">
        <v>26</v>
      </c>
      <c r="B32" s="22" t="s">
        <v>23</v>
      </c>
      <c r="C32" s="39" t="s">
        <v>189</v>
      </c>
      <c r="D32" s="32"/>
      <c r="E32" s="55"/>
      <c r="F32" s="14"/>
      <c r="G32" s="14"/>
      <c r="H32" s="14"/>
      <c r="I32" s="4">
        <f t="shared" si="0"/>
        <v>250</v>
      </c>
      <c r="J32" s="4" t="str">
        <f t="shared" si="1"/>
        <v>A250</v>
      </c>
      <c r="K32" s="4">
        <f>VLOOKUP(J32, CY!C:D, 2, FALSE)</f>
        <v>1.6</v>
      </c>
      <c r="L32" s="7">
        <f t="shared" si="2"/>
        <v>0</v>
      </c>
    </row>
    <row r="33" spans="1:12" ht="16" x14ac:dyDescent="0.4">
      <c r="A33" s="25" t="s">
        <v>27</v>
      </c>
      <c r="B33" s="22" t="s">
        <v>23</v>
      </c>
      <c r="C33" s="39" t="s">
        <v>189</v>
      </c>
      <c r="D33" s="32"/>
      <c r="E33" s="55"/>
      <c r="F33" s="14"/>
      <c r="G33" s="14"/>
      <c r="H33" s="14"/>
      <c r="I33" s="4">
        <f t="shared" si="0"/>
        <v>250</v>
      </c>
      <c r="J33" s="4" t="str">
        <f t="shared" si="1"/>
        <v>A250</v>
      </c>
      <c r="K33" s="4">
        <f>VLOOKUP(J33, CY!C:D, 2, FALSE)</f>
        <v>1.6</v>
      </c>
      <c r="L33" s="7">
        <f t="shared" si="2"/>
        <v>0</v>
      </c>
    </row>
    <row r="34" spans="1:12" ht="16" x14ac:dyDescent="0.4">
      <c r="A34" s="25" t="s">
        <v>28</v>
      </c>
      <c r="B34" s="22" t="s">
        <v>23</v>
      </c>
      <c r="C34" s="39" t="s">
        <v>189</v>
      </c>
      <c r="D34" s="32"/>
      <c r="E34" s="55"/>
      <c r="F34" s="14"/>
      <c r="G34" s="14"/>
      <c r="H34" s="14"/>
      <c r="I34" s="4">
        <f t="shared" si="0"/>
        <v>250</v>
      </c>
      <c r="J34" s="4" t="str">
        <f t="shared" si="1"/>
        <v>A250</v>
      </c>
      <c r="K34" s="4">
        <f>VLOOKUP(J34, CY!C:D, 2, FALSE)</f>
        <v>1.6</v>
      </c>
      <c r="L34" s="7">
        <f t="shared" si="2"/>
        <v>0</v>
      </c>
    </row>
    <row r="35" spans="1:12" ht="16" x14ac:dyDescent="0.4">
      <c r="A35" s="25" t="s">
        <v>29</v>
      </c>
      <c r="B35" s="22" t="s">
        <v>23</v>
      </c>
      <c r="C35" s="39" t="s">
        <v>189</v>
      </c>
      <c r="D35" s="32"/>
      <c r="E35" s="55"/>
      <c r="F35" s="14"/>
      <c r="G35" s="14"/>
      <c r="H35" s="14"/>
      <c r="I35" s="4">
        <f t="shared" si="0"/>
        <v>250</v>
      </c>
      <c r="J35" s="4" t="str">
        <f t="shared" si="1"/>
        <v>A250</v>
      </c>
      <c r="K35" s="4">
        <f>VLOOKUP(J35, CY!C:D, 2, FALSE)</f>
        <v>1.6</v>
      </c>
      <c r="L35" s="7">
        <f t="shared" si="2"/>
        <v>0</v>
      </c>
    </row>
    <row r="36" spans="1:12" ht="16" x14ac:dyDescent="0.4">
      <c r="A36" s="25" t="s">
        <v>30</v>
      </c>
      <c r="B36" s="22" t="s">
        <v>23</v>
      </c>
      <c r="C36" s="39" t="s">
        <v>189</v>
      </c>
      <c r="D36" s="32"/>
      <c r="E36" s="55"/>
      <c r="F36" s="14"/>
      <c r="G36" s="14"/>
      <c r="H36" s="14"/>
      <c r="I36" s="4">
        <f t="shared" si="0"/>
        <v>250</v>
      </c>
      <c r="J36" s="4" t="str">
        <f t="shared" si="1"/>
        <v>A250</v>
      </c>
      <c r="K36" s="4">
        <f>VLOOKUP(J36, CY!C:D, 2, FALSE)</f>
        <v>1.6</v>
      </c>
      <c r="L36" s="7">
        <f t="shared" si="2"/>
        <v>0</v>
      </c>
    </row>
    <row r="37" spans="1:12" ht="16" x14ac:dyDescent="0.4">
      <c r="A37" s="25" t="s">
        <v>31</v>
      </c>
      <c r="B37" s="22" t="s">
        <v>23</v>
      </c>
      <c r="C37" s="39" t="s">
        <v>189</v>
      </c>
      <c r="D37" s="32"/>
      <c r="E37" s="55"/>
      <c r="F37" s="14"/>
      <c r="G37" s="14"/>
      <c r="H37" s="14"/>
      <c r="I37" s="4">
        <f t="shared" si="0"/>
        <v>250</v>
      </c>
      <c r="J37" s="4" t="str">
        <f t="shared" si="1"/>
        <v>A250</v>
      </c>
      <c r="K37" s="4">
        <f>VLOOKUP(J37, CY!C:D, 2, FALSE)</f>
        <v>1.6</v>
      </c>
      <c r="L37" s="7">
        <f t="shared" si="2"/>
        <v>0</v>
      </c>
    </row>
    <row r="38" spans="1:12" ht="16" x14ac:dyDescent="0.4">
      <c r="A38" s="25" t="s">
        <v>32</v>
      </c>
      <c r="B38" s="22" t="s">
        <v>23</v>
      </c>
      <c r="C38" s="39" t="s">
        <v>189</v>
      </c>
      <c r="D38" s="32"/>
      <c r="E38" s="55"/>
      <c r="F38" s="14"/>
      <c r="G38" s="14"/>
      <c r="H38" s="14"/>
      <c r="I38" s="4">
        <f t="shared" si="0"/>
        <v>250</v>
      </c>
      <c r="J38" s="4" t="str">
        <f t="shared" si="1"/>
        <v>A250</v>
      </c>
      <c r="K38" s="4">
        <f>VLOOKUP(J38, CY!C:D, 2, FALSE)</f>
        <v>1.6</v>
      </c>
      <c r="L38" s="7">
        <f t="shared" si="2"/>
        <v>0</v>
      </c>
    </row>
    <row r="39" spans="1:12" ht="16" x14ac:dyDescent="0.4">
      <c r="A39" s="25" t="s">
        <v>33</v>
      </c>
      <c r="B39" s="22" t="s">
        <v>34</v>
      </c>
      <c r="C39" s="39" t="s">
        <v>189</v>
      </c>
      <c r="D39" s="32"/>
      <c r="E39" s="55"/>
      <c r="F39" s="14"/>
      <c r="G39" s="14"/>
      <c r="H39" s="14"/>
      <c r="I39" s="4">
        <f t="shared" si="0"/>
        <v>250</v>
      </c>
      <c r="J39" s="4" t="str">
        <f t="shared" si="1"/>
        <v>B250</v>
      </c>
      <c r="K39" s="4">
        <f>VLOOKUP(J39, CY!C:D, 2, FALSE)</f>
        <v>1.92</v>
      </c>
      <c r="L39" s="7">
        <f t="shared" si="2"/>
        <v>0</v>
      </c>
    </row>
    <row r="40" spans="1:12" ht="16" x14ac:dyDescent="0.4">
      <c r="A40" s="25" t="s">
        <v>35</v>
      </c>
      <c r="B40" s="22" t="s">
        <v>34</v>
      </c>
      <c r="C40" s="39" t="s">
        <v>189</v>
      </c>
      <c r="D40" s="32"/>
      <c r="E40" s="55"/>
      <c r="F40" s="14"/>
      <c r="G40" s="14"/>
      <c r="H40" s="14"/>
      <c r="I40" s="4">
        <f t="shared" si="0"/>
        <v>250</v>
      </c>
      <c r="J40" s="4" t="str">
        <f t="shared" si="1"/>
        <v>B250</v>
      </c>
      <c r="K40" s="4">
        <f>VLOOKUP(J40, CY!C:D, 2, FALSE)</f>
        <v>1.92</v>
      </c>
      <c r="L40" s="7">
        <f t="shared" si="2"/>
        <v>0</v>
      </c>
    </row>
    <row r="41" spans="1:12" ht="16" x14ac:dyDescent="0.4">
      <c r="A41" s="25" t="s">
        <v>36</v>
      </c>
      <c r="B41" s="22" t="s">
        <v>34</v>
      </c>
      <c r="C41" s="39" t="s">
        <v>189</v>
      </c>
      <c r="D41" s="32"/>
      <c r="E41" s="55"/>
      <c r="F41" s="14"/>
      <c r="G41" s="14"/>
      <c r="H41" s="14"/>
      <c r="I41" s="4">
        <f t="shared" si="0"/>
        <v>250</v>
      </c>
      <c r="J41" s="4" t="str">
        <f t="shared" si="1"/>
        <v>B250</v>
      </c>
      <c r="K41" s="4">
        <f>VLOOKUP(J41, CY!C:D, 2, FALSE)</f>
        <v>1.92</v>
      </c>
      <c r="L41" s="7">
        <f t="shared" si="2"/>
        <v>0</v>
      </c>
    </row>
    <row r="42" spans="1:12" ht="16" x14ac:dyDescent="0.4">
      <c r="A42" s="25" t="s">
        <v>37</v>
      </c>
      <c r="B42" s="22" t="s">
        <v>34</v>
      </c>
      <c r="C42" s="39" t="s">
        <v>189</v>
      </c>
      <c r="D42" s="32"/>
      <c r="E42" s="55"/>
      <c r="F42" s="14"/>
      <c r="G42" s="14"/>
      <c r="H42" s="14"/>
      <c r="I42" s="4">
        <f t="shared" si="0"/>
        <v>250</v>
      </c>
      <c r="J42" s="4" t="str">
        <f t="shared" si="1"/>
        <v>B250</v>
      </c>
      <c r="K42" s="4">
        <f>VLOOKUP(J42, CY!C:D, 2, FALSE)</f>
        <v>1.92</v>
      </c>
      <c r="L42" s="7">
        <f t="shared" si="2"/>
        <v>0</v>
      </c>
    </row>
    <row r="43" spans="1:12" ht="16" x14ac:dyDescent="0.4">
      <c r="A43" s="25" t="s">
        <v>38</v>
      </c>
      <c r="B43" s="22" t="s">
        <v>39</v>
      </c>
      <c r="C43" s="39" t="s">
        <v>189</v>
      </c>
      <c r="D43" s="32"/>
      <c r="E43" s="55"/>
      <c r="F43" s="14"/>
      <c r="G43" s="14"/>
      <c r="H43" s="14"/>
      <c r="I43" s="4">
        <f t="shared" si="0"/>
        <v>250</v>
      </c>
      <c r="J43" s="4" t="str">
        <f t="shared" si="1"/>
        <v>C250</v>
      </c>
      <c r="K43" s="4">
        <f>VLOOKUP(J43, CY!C:D, 2, FALSE)</f>
        <v>2.59</v>
      </c>
      <c r="L43" s="7">
        <f t="shared" si="2"/>
        <v>0</v>
      </c>
    </row>
    <row r="44" spans="1:12" ht="16" x14ac:dyDescent="0.4">
      <c r="A44" s="25" t="s">
        <v>40</v>
      </c>
      <c r="B44" s="22" t="s">
        <v>34</v>
      </c>
      <c r="C44" s="39" t="s">
        <v>189</v>
      </c>
      <c r="D44" s="32"/>
      <c r="E44" s="55"/>
      <c r="F44" s="14"/>
      <c r="G44" s="14"/>
      <c r="H44" s="14"/>
      <c r="I44" s="4">
        <f t="shared" si="0"/>
        <v>250</v>
      </c>
      <c r="J44" s="4" t="str">
        <f t="shared" si="1"/>
        <v>B250</v>
      </c>
      <c r="K44" s="4">
        <f>VLOOKUP(J44, CY!C:D, 2, FALSE)</f>
        <v>1.92</v>
      </c>
      <c r="L44" s="7">
        <f t="shared" si="2"/>
        <v>0</v>
      </c>
    </row>
    <row r="45" spans="1:12" ht="16" x14ac:dyDescent="0.4">
      <c r="A45" s="25" t="s">
        <v>41</v>
      </c>
      <c r="B45" s="22" t="s">
        <v>34</v>
      </c>
      <c r="C45" s="39" t="s">
        <v>189</v>
      </c>
      <c r="D45" s="32"/>
      <c r="E45" s="55"/>
      <c r="F45" s="14"/>
      <c r="G45" s="14"/>
      <c r="H45" s="14"/>
      <c r="I45" s="4">
        <f t="shared" si="0"/>
        <v>250</v>
      </c>
      <c r="J45" s="4" t="str">
        <f t="shared" si="1"/>
        <v>B250</v>
      </c>
      <c r="K45" s="4">
        <f>VLOOKUP(J45, CY!C:D, 2, FALSE)</f>
        <v>1.92</v>
      </c>
      <c r="L45" s="7">
        <f t="shared" si="2"/>
        <v>0</v>
      </c>
    </row>
    <row r="46" spans="1:12" ht="16" x14ac:dyDescent="0.4">
      <c r="A46" s="25" t="s">
        <v>42</v>
      </c>
      <c r="B46" s="22" t="s">
        <v>23</v>
      </c>
      <c r="C46" s="39" t="s">
        <v>189</v>
      </c>
      <c r="D46" s="32"/>
      <c r="E46" s="55"/>
      <c r="F46" s="14"/>
      <c r="G46" s="14"/>
      <c r="H46" s="14"/>
      <c r="I46" s="4">
        <f t="shared" si="0"/>
        <v>250</v>
      </c>
      <c r="J46" s="4" t="str">
        <f t="shared" si="1"/>
        <v>A250</v>
      </c>
      <c r="K46" s="4">
        <f>VLOOKUP(J46, CY!C:D, 2, FALSE)</f>
        <v>1.6</v>
      </c>
      <c r="L46" s="7">
        <f t="shared" si="2"/>
        <v>0</v>
      </c>
    </row>
    <row r="47" spans="1:12" ht="16" x14ac:dyDescent="0.4">
      <c r="A47" s="25" t="s">
        <v>43</v>
      </c>
      <c r="B47" s="22" t="s">
        <v>34</v>
      </c>
      <c r="C47" s="39" t="s">
        <v>189</v>
      </c>
      <c r="D47" s="32"/>
      <c r="E47" s="55"/>
      <c r="F47" s="14"/>
      <c r="G47" s="14"/>
      <c r="H47" s="14"/>
      <c r="I47" s="4">
        <f t="shared" si="0"/>
        <v>250</v>
      </c>
      <c r="J47" s="4" t="str">
        <f t="shared" si="1"/>
        <v>B250</v>
      </c>
      <c r="K47" s="4">
        <f>VLOOKUP(J47, CY!C:D, 2, FALSE)</f>
        <v>1.92</v>
      </c>
      <c r="L47" s="7">
        <f t="shared" si="2"/>
        <v>0</v>
      </c>
    </row>
    <row r="48" spans="1:12" ht="16" x14ac:dyDescent="0.4">
      <c r="A48" s="25" t="s">
        <v>44</v>
      </c>
      <c r="B48" s="22" t="s">
        <v>34</v>
      </c>
      <c r="C48" s="39" t="s">
        <v>189</v>
      </c>
      <c r="D48" s="32"/>
      <c r="E48" s="55"/>
      <c r="F48" s="14"/>
      <c r="G48" s="14"/>
      <c r="H48" s="14"/>
      <c r="I48" s="4">
        <f t="shared" si="0"/>
        <v>250</v>
      </c>
      <c r="J48" s="4" t="str">
        <f t="shared" si="1"/>
        <v>B250</v>
      </c>
      <c r="K48" s="4">
        <f>VLOOKUP(J48, CY!C:D, 2, FALSE)</f>
        <v>1.92</v>
      </c>
      <c r="L48" s="7">
        <f t="shared" si="2"/>
        <v>0</v>
      </c>
    </row>
    <row r="49" spans="1:12" ht="16" x14ac:dyDescent="0.4">
      <c r="A49" s="25" t="s">
        <v>45</v>
      </c>
      <c r="B49" s="22" t="s">
        <v>23</v>
      </c>
      <c r="C49" s="39" t="s">
        <v>189</v>
      </c>
      <c r="D49" s="32"/>
      <c r="E49" s="55"/>
      <c r="F49" s="14"/>
      <c r="G49" s="14"/>
      <c r="H49" s="14"/>
      <c r="I49" s="4">
        <f t="shared" si="0"/>
        <v>250</v>
      </c>
      <c r="J49" s="4" t="str">
        <f t="shared" si="1"/>
        <v>A250</v>
      </c>
      <c r="K49" s="4">
        <f>VLOOKUP(J49, CY!C:D, 2, FALSE)</f>
        <v>1.6</v>
      </c>
      <c r="L49" s="7">
        <f t="shared" si="2"/>
        <v>0</v>
      </c>
    </row>
    <row r="50" spans="1:12" ht="16" x14ac:dyDescent="0.4">
      <c r="A50" s="25" t="s">
        <v>214</v>
      </c>
      <c r="B50" s="22" t="s">
        <v>34</v>
      </c>
      <c r="C50" s="39" t="s">
        <v>189</v>
      </c>
      <c r="D50" s="32"/>
      <c r="E50" s="55"/>
      <c r="F50" s="14"/>
      <c r="G50" s="14"/>
      <c r="H50" s="14"/>
      <c r="I50" s="4">
        <f t="shared" si="0"/>
        <v>250</v>
      </c>
      <c r="J50" s="4" t="str">
        <f t="shared" si="1"/>
        <v>B250</v>
      </c>
      <c r="K50" s="4">
        <f>VLOOKUP(J50, CY!C:D, 2, FALSE)</f>
        <v>1.92</v>
      </c>
      <c r="L50" s="7">
        <f t="shared" si="2"/>
        <v>0</v>
      </c>
    </row>
    <row r="51" spans="1:12" ht="16" x14ac:dyDescent="0.4">
      <c r="A51" s="25" t="s">
        <v>46</v>
      </c>
      <c r="B51" s="22" t="s">
        <v>34</v>
      </c>
      <c r="C51" s="39" t="s">
        <v>189</v>
      </c>
      <c r="D51" s="32"/>
      <c r="E51" s="55"/>
      <c r="F51" s="14"/>
      <c r="G51" s="14"/>
      <c r="H51" s="14"/>
      <c r="I51" s="4">
        <f t="shared" si="0"/>
        <v>250</v>
      </c>
      <c r="J51" s="4" t="str">
        <f t="shared" si="1"/>
        <v>B250</v>
      </c>
      <c r="K51" s="4">
        <f>VLOOKUP(J51, CY!C:D, 2, FALSE)</f>
        <v>1.92</v>
      </c>
      <c r="L51" s="7">
        <f t="shared" si="2"/>
        <v>0</v>
      </c>
    </row>
    <row r="52" spans="1:12" ht="16" x14ac:dyDescent="0.4">
      <c r="A52" s="25" t="s">
        <v>199</v>
      </c>
      <c r="B52" s="22" t="s">
        <v>23</v>
      </c>
      <c r="C52" s="39" t="s">
        <v>189</v>
      </c>
      <c r="D52" s="32"/>
      <c r="E52" s="55"/>
      <c r="F52" s="14"/>
      <c r="G52" s="14"/>
      <c r="H52" s="14"/>
      <c r="I52" s="4">
        <f t="shared" si="0"/>
        <v>250</v>
      </c>
      <c r="J52" s="4" t="str">
        <f t="shared" si="1"/>
        <v>A250</v>
      </c>
      <c r="K52" s="4">
        <f>VLOOKUP(J52, CY!C:D, 2, FALSE)</f>
        <v>1.6</v>
      </c>
      <c r="L52" s="7">
        <f t="shared" si="2"/>
        <v>0</v>
      </c>
    </row>
    <row r="53" spans="1:12" ht="16" x14ac:dyDescent="0.4">
      <c r="A53" s="25" t="s">
        <v>47</v>
      </c>
      <c r="B53" s="22" t="s">
        <v>23</v>
      </c>
      <c r="C53" s="39" t="s">
        <v>189</v>
      </c>
      <c r="D53" s="32"/>
      <c r="E53" s="55"/>
      <c r="F53" s="14"/>
      <c r="G53" s="14"/>
      <c r="H53" s="14"/>
      <c r="I53" s="4">
        <f t="shared" si="0"/>
        <v>250</v>
      </c>
      <c r="J53" s="4" t="str">
        <f t="shared" si="1"/>
        <v>A250</v>
      </c>
      <c r="K53" s="4">
        <f>VLOOKUP(J53, CY!C:D, 2, FALSE)</f>
        <v>1.6</v>
      </c>
      <c r="L53" s="7">
        <f t="shared" si="2"/>
        <v>0</v>
      </c>
    </row>
    <row r="54" spans="1:12" ht="16" x14ac:dyDescent="0.4">
      <c r="A54" s="25" t="s">
        <v>200</v>
      </c>
      <c r="B54" s="22" t="s">
        <v>34</v>
      </c>
      <c r="C54" s="39" t="s">
        <v>189</v>
      </c>
      <c r="D54" s="32"/>
      <c r="E54" s="55"/>
      <c r="F54" s="14"/>
      <c r="G54" s="14"/>
      <c r="H54" s="14"/>
      <c r="I54" s="4">
        <f t="shared" si="0"/>
        <v>250</v>
      </c>
      <c r="J54" s="4" t="str">
        <f t="shared" si="1"/>
        <v>B250</v>
      </c>
      <c r="K54" s="4">
        <f>VLOOKUP(J54, CY!C:D, 2, FALSE)</f>
        <v>1.92</v>
      </c>
      <c r="L54" s="7">
        <f t="shared" si="2"/>
        <v>0</v>
      </c>
    </row>
    <row r="55" spans="1:12" ht="16" x14ac:dyDescent="0.4">
      <c r="A55" s="25" t="s">
        <v>215</v>
      </c>
      <c r="B55" s="22" t="s">
        <v>34</v>
      </c>
      <c r="C55" s="39" t="s">
        <v>189</v>
      </c>
      <c r="D55" s="32"/>
      <c r="E55" s="55"/>
      <c r="F55" s="14"/>
      <c r="G55" s="14"/>
      <c r="H55" s="14"/>
      <c r="I55" s="4">
        <f t="shared" si="0"/>
        <v>250</v>
      </c>
      <c r="J55" s="4" t="str">
        <f t="shared" si="1"/>
        <v>B250</v>
      </c>
      <c r="K55" s="4">
        <f>VLOOKUP(J55, CY!C:D, 2, FALSE)</f>
        <v>1.92</v>
      </c>
      <c r="L55" s="7">
        <f t="shared" si="2"/>
        <v>0</v>
      </c>
    </row>
    <row r="56" spans="1:12" ht="16" x14ac:dyDescent="0.4">
      <c r="A56" s="25" t="s">
        <v>48</v>
      </c>
      <c r="B56" s="22" t="s">
        <v>39</v>
      </c>
      <c r="C56" s="39" t="s">
        <v>189</v>
      </c>
      <c r="D56" s="32"/>
      <c r="E56" s="55"/>
      <c r="F56" s="14"/>
      <c r="G56" s="14"/>
      <c r="H56" s="14"/>
      <c r="I56" s="4">
        <f t="shared" si="0"/>
        <v>250</v>
      </c>
      <c r="J56" s="4" t="str">
        <f t="shared" si="1"/>
        <v>C250</v>
      </c>
      <c r="K56" s="4">
        <f>VLOOKUP(J56, CY!C:D, 2, FALSE)</f>
        <v>2.59</v>
      </c>
      <c r="L56" s="7">
        <f t="shared" si="2"/>
        <v>0</v>
      </c>
    </row>
    <row r="57" spans="1:12" ht="16" x14ac:dyDescent="0.4">
      <c r="A57" s="25" t="s">
        <v>49</v>
      </c>
      <c r="B57" s="22" t="s">
        <v>34</v>
      </c>
      <c r="C57" s="39" t="s">
        <v>189</v>
      </c>
      <c r="D57" s="32"/>
      <c r="E57" s="55"/>
      <c r="F57" s="14"/>
      <c r="G57" s="14"/>
      <c r="H57" s="14"/>
      <c r="I57" s="4">
        <f t="shared" si="0"/>
        <v>250</v>
      </c>
      <c r="J57" s="4" t="str">
        <f t="shared" si="1"/>
        <v>B250</v>
      </c>
      <c r="K57" s="4">
        <f>VLOOKUP(J57, CY!C:D, 2, FALSE)</f>
        <v>1.92</v>
      </c>
      <c r="L57" s="7">
        <f t="shared" si="2"/>
        <v>0</v>
      </c>
    </row>
    <row r="58" spans="1:12" ht="16" x14ac:dyDescent="0.4">
      <c r="A58" s="25" t="s">
        <v>50</v>
      </c>
      <c r="B58" s="22" t="s">
        <v>23</v>
      </c>
      <c r="C58" s="39" t="s">
        <v>189</v>
      </c>
      <c r="D58" s="32"/>
      <c r="E58" s="55"/>
      <c r="F58" s="14"/>
      <c r="G58" s="14"/>
      <c r="H58" s="14"/>
      <c r="I58" s="4">
        <f t="shared" si="0"/>
        <v>250</v>
      </c>
      <c r="J58" s="4" t="str">
        <f t="shared" si="1"/>
        <v>A250</v>
      </c>
      <c r="K58" s="4">
        <f>VLOOKUP(J58, CY!C:D, 2, FALSE)</f>
        <v>1.6</v>
      </c>
      <c r="L58" s="7">
        <f t="shared" si="2"/>
        <v>0</v>
      </c>
    </row>
    <row r="59" spans="1:12" ht="16" x14ac:dyDescent="0.4">
      <c r="A59" s="25" t="s">
        <v>51</v>
      </c>
      <c r="B59" s="22" t="s">
        <v>23</v>
      </c>
      <c r="C59" s="39" t="s">
        <v>189</v>
      </c>
      <c r="D59" s="32"/>
      <c r="E59" s="55"/>
      <c r="F59" s="14"/>
      <c r="G59" s="14"/>
      <c r="H59" s="14"/>
      <c r="I59" s="4">
        <f t="shared" si="0"/>
        <v>250</v>
      </c>
      <c r="J59" s="4" t="str">
        <f t="shared" si="1"/>
        <v>A250</v>
      </c>
      <c r="K59" s="4">
        <f>VLOOKUP(J59, CY!C:D, 2, FALSE)</f>
        <v>1.6</v>
      </c>
      <c r="L59" s="7">
        <f t="shared" si="2"/>
        <v>0</v>
      </c>
    </row>
    <row r="60" spans="1:12" ht="16" x14ac:dyDescent="0.4">
      <c r="A60" s="25" t="s">
        <v>52</v>
      </c>
      <c r="B60" s="22" t="s">
        <v>23</v>
      </c>
      <c r="C60" s="39" t="s">
        <v>189</v>
      </c>
      <c r="D60" s="32"/>
      <c r="E60" s="55"/>
      <c r="F60" s="14"/>
      <c r="G60" s="14"/>
      <c r="H60" s="14"/>
      <c r="I60" s="4">
        <f t="shared" si="0"/>
        <v>250</v>
      </c>
      <c r="J60" s="4" t="str">
        <f t="shared" ref="J60:J91" si="3">CONCATENATE(B60,I60)</f>
        <v>A250</v>
      </c>
      <c r="K60" s="4">
        <f>VLOOKUP(J60, CY!C:D, 2, FALSE)</f>
        <v>1.6</v>
      </c>
      <c r="L60" s="7">
        <f t="shared" si="2"/>
        <v>0</v>
      </c>
    </row>
    <row r="61" spans="1:12" ht="16" x14ac:dyDescent="0.4">
      <c r="A61" s="25" t="s">
        <v>53</v>
      </c>
      <c r="B61" s="22" t="s">
        <v>34</v>
      </c>
      <c r="C61" s="39" t="s">
        <v>189</v>
      </c>
      <c r="D61" s="32"/>
      <c r="E61" s="55"/>
      <c r="F61" s="14"/>
      <c r="G61" s="14"/>
      <c r="H61" s="14"/>
      <c r="I61" s="4">
        <f t="shared" si="0"/>
        <v>250</v>
      </c>
      <c r="J61" s="4" t="str">
        <f t="shared" si="3"/>
        <v>B250</v>
      </c>
      <c r="K61" s="4">
        <f>VLOOKUP(J61, CY!C:D, 2, FALSE)</f>
        <v>1.92</v>
      </c>
      <c r="L61" s="7">
        <f t="shared" si="2"/>
        <v>0</v>
      </c>
    </row>
    <row r="62" spans="1:12" ht="16" x14ac:dyDescent="0.4">
      <c r="A62" s="25" t="s">
        <v>201</v>
      </c>
      <c r="B62" s="22" t="s">
        <v>23</v>
      </c>
      <c r="C62" s="39" t="s">
        <v>189</v>
      </c>
      <c r="D62" s="32"/>
      <c r="E62" s="55"/>
      <c r="F62" s="14"/>
      <c r="G62" s="14"/>
      <c r="H62" s="14"/>
      <c r="I62" s="4">
        <f t="shared" si="0"/>
        <v>250</v>
      </c>
      <c r="J62" s="4" t="str">
        <f t="shared" si="3"/>
        <v>A250</v>
      </c>
      <c r="K62" s="4">
        <f>VLOOKUP(J62, CY!C:D, 2, FALSE)</f>
        <v>1.6</v>
      </c>
      <c r="L62" s="7">
        <f t="shared" si="2"/>
        <v>0</v>
      </c>
    </row>
    <row r="63" spans="1:12" ht="16" x14ac:dyDescent="0.4">
      <c r="A63" s="25" t="s">
        <v>54</v>
      </c>
      <c r="B63" s="22" t="s">
        <v>34</v>
      </c>
      <c r="C63" s="39" t="s">
        <v>189</v>
      </c>
      <c r="D63" s="32"/>
      <c r="E63" s="55"/>
      <c r="F63" s="14"/>
      <c r="G63" s="14"/>
      <c r="H63" s="14"/>
      <c r="I63" s="4">
        <f t="shared" si="0"/>
        <v>250</v>
      </c>
      <c r="J63" s="4" t="str">
        <f t="shared" si="3"/>
        <v>B250</v>
      </c>
      <c r="K63" s="4">
        <f>VLOOKUP(J63, CY!C:D, 2, FALSE)</f>
        <v>1.92</v>
      </c>
      <c r="L63" s="7">
        <f t="shared" si="2"/>
        <v>0</v>
      </c>
    </row>
    <row r="64" spans="1:12" ht="16" x14ac:dyDescent="0.4">
      <c r="A64" s="25" t="s">
        <v>55</v>
      </c>
      <c r="B64" s="22" t="s">
        <v>23</v>
      </c>
      <c r="C64" s="39" t="s">
        <v>189</v>
      </c>
      <c r="D64" s="32"/>
      <c r="E64" s="55"/>
      <c r="F64" s="14"/>
      <c r="G64" s="14"/>
      <c r="H64" s="14"/>
      <c r="I64" s="4">
        <f t="shared" si="0"/>
        <v>250</v>
      </c>
      <c r="J64" s="4" t="str">
        <f t="shared" si="3"/>
        <v>A250</v>
      </c>
      <c r="K64" s="4">
        <f>VLOOKUP(J64, CY!C:D, 2, FALSE)</f>
        <v>1.6</v>
      </c>
      <c r="L64" s="7">
        <f t="shared" si="2"/>
        <v>0</v>
      </c>
    </row>
    <row r="65" spans="1:12" ht="16" x14ac:dyDescent="0.4">
      <c r="A65" s="25" t="s">
        <v>56</v>
      </c>
      <c r="B65" s="22" t="s">
        <v>34</v>
      </c>
      <c r="C65" s="39" t="s">
        <v>189</v>
      </c>
      <c r="D65" s="32"/>
      <c r="E65" s="55"/>
      <c r="F65" s="14"/>
      <c r="G65" s="14"/>
      <c r="H65" s="14"/>
      <c r="I65" s="4">
        <f t="shared" si="0"/>
        <v>250</v>
      </c>
      <c r="J65" s="4" t="str">
        <f t="shared" si="3"/>
        <v>B250</v>
      </c>
      <c r="K65" s="4">
        <f>VLOOKUP(J65, CY!C:D, 2, FALSE)</f>
        <v>1.92</v>
      </c>
      <c r="L65" s="7">
        <f t="shared" si="2"/>
        <v>0</v>
      </c>
    </row>
    <row r="66" spans="1:12" ht="16" x14ac:dyDescent="0.4">
      <c r="A66" s="25" t="s">
        <v>57</v>
      </c>
      <c r="B66" s="22" t="s">
        <v>34</v>
      </c>
      <c r="C66" s="39" t="s">
        <v>189</v>
      </c>
      <c r="D66" s="32"/>
      <c r="E66" s="55"/>
      <c r="F66" s="14"/>
      <c r="G66" s="14"/>
      <c r="H66" s="14"/>
      <c r="I66" s="4">
        <f t="shared" si="0"/>
        <v>250</v>
      </c>
      <c r="J66" s="4" t="str">
        <f t="shared" si="3"/>
        <v>B250</v>
      </c>
      <c r="K66" s="4">
        <f>VLOOKUP(J66, CY!C:D, 2, FALSE)</f>
        <v>1.92</v>
      </c>
      <c r="L66" s="7">
        <f t="shared" si="2"/>
        <v>0</v>
      </c>
    </row>
    <row r="67" spans="1:12" ht="16" x14ac:dyDescent="0.4">
      <c r="A67" s="25" t="s">
        <v>58</v>
      </c>
      <c r="B67" s="22" t="s">
        <v>23</v>
      </c>
      <c r="C67" s="39" t="s">
        <v>189</v>
      </c>
      <c r="D67" s="32"/>
      <c r="E67" s="55"/>
      <c r="F67" s="14"/>
      <c r="G67" s="14"/>
      <c r="H67" s="14"/>
      <c r="I67" s="4">
        <f t="shared" si="0"/>
        <v>250</v>
      </c>
      <c r="J67" s="4" t="str">
        <f t="shared" si="3"/>
        <v>A250</v>
      </c>
      <c r="K67" s="4">
        <f>VLOOKUP(J67, CY!C:D, 2, FALSE)</f>
        <v>1.6</v>
      </c>
      <c r="L67" s="7">
        <f t="shared" si="2"/>
        <v>0</v>
      </c>
    </row>
    <row r="68" spans="1:12" ht="16" x14ac:dyDescent="0.4">
      <c r="A68" s="25" t="s">
        <v>59</v>
      </c>
      <c r="B68" s="22" t="s">
        <v>23</v>
      </c>
      <c r="C68" s="39" t="s">
        <v>189</v>
      </c>
      <c r="D68" s="32"/>
      <c r="E68" s="55"/>
      <c r="F68" s="14"/>
      <c r="G68" s="14"/>
      <c r="H68" s="14"/>
      <c r="I68" s="4">
        <f t="shared" si="0"/>
        <v>250</v>
      </c>
      <c r="J68" s="4" t="str">
        <f t="shared" si="3"/>
        <v>A250</v>
      </c>
      <c r="K68" s="4">
        <f>VLOOKUP(J68, CY!C:D, 2, FALSE)</f>
        <v>1.6</v>
      </c>
      <c r="L68" s="7">
        <f t="shared" si="2"/>
        <v>0</v>
      </c>
    </row>
    <row r="69" spans="1:12" ht="16" x14ac:dyDescent="0.4">
      <c r="A69" s="25" t="s">
        <v>60</v>
      </c>
      <c r="B69" s="22" t="s">
        <v>34</v>
      </c>
      <c r="C69" s="39" t="s">
        <v>189</v>
      </c>
      <c r="D69" s="32"/>
      <c r="E69" s="55"/>
      <c r="F69" s="14"/>
      <c r="G69" s="14"/>
      <c r="H69" s="14"/>
      <c r="I69" s="4">
        <f t="shared" si="0"/>
        <v>250</v>
      </c>
      <c r="J69" s="4" t="str">
        <f t="shared" si="3"/>
        <v>B250</v>
      </c>
      <c r="K69" s="4">
        <f>VLOOKUP(J69, CY!C:D, 2, FALSE)</f>
        <v>1.92</v>
      </c>
      <c r="L69" s="7">
        <f t="shared" si="2"/>
        <v>0</v>
      </c>
    </row>
    <row r="70" spans="1:12" ht="16" x14ac:dyDescent="0.4">
      <c r="A70" s="25" t="s">
        <v>216</v>
      </c>
      <c r="B70" s="22" t="s">
        <v>39</v>
      </c>
      <c r="C70" s="39" t="s">
        <v>189</v>
      </c>
      <c r="D70" s="32"/>
      <c r="E70" s="55"/>
      <c r="F70" s="14"/>
      <c r="G70" s="14"/>
      <c r="H70" s="14"/>
      <c r="I70" s="4">
        <f t="shared" si="0"/>
        <v>250</v>
      </c>
      <c r="J70" s="4" t="str">
        <f t="shared" si="3"/>
        <v>C250</v>
      </c>
      <c r="K70" s="4">
        <f>VLOOKUP(J70, CY!C:D, 2, FALSE)</f>
        <v>2.59</v>
      </c>
      <c r="L70" s="7">
        <f t="shared" si="2"/>
        <v>0</v>
      </c>
    </row>
    <row r="71" spans="1:12" ht="16" x14ac:dyDescent="0.4">
      <c r="A71" s="25" t="s">
        <v>61</v>
      </c>
      <c r="B71" s="22" t="s">
        <v>39</v>
      </c>
      <c r="C71" s="39" t="s">
        <v>189</v>
      </c>
      <c r="D71" s="32"/>
      <c r="E71" s="55"/>
      <c r="F71" s="14"/>
      <c r="G71" s="14"/>
      <c r="H71" s="14"/>
      <c r="I71" s="4">
        <f t="shared" si="0"/>
        <v>250</v>
      </c>
      <c r="J71" s="4" t="str">
        <f t="shared" si="3"/>
        <v>C250</v>
      </c>
      <c r="K71" s="4">
        <f>VLOOKUP(J71, CY!C:D, 2, FALSE)</f>
        <v>2.59</v>
      </c>
      <c r="L71" s="7">
        <f t="shared" si="2"/>
        <v>0</v>
      </c>
    </row>
    <row r="72" spans="1:12" ht="16" x14ac:dyDescent="0.4">
      <c r="A72" s="25" t="s">
        <v>62</v>
      </c>
      <c r="B72" s="22" t="s">
        <v>23</v>
      </c>
      <c r="C72" s="39" t="s">
        <v>189</v>
      </c>
      <c r="D72" s="32"/>
      <c r="E72" s="55"/>
      <c r="F72" s="14"/>
      <c r="G72" s="14"/>
      <c r="H72" s="14"/>
      <c r="I72" s="4">
        <f t="shared" si="0"/>
        <v>250</v>
      </c>
      <c r="J72" s="4" t="str">
        <f t="shared" si="3"/>
        <v>A250</v>
      </c>
      <c r="K72" s="4">
        <f>VLOOKUP(J72, CY!C:D, 2, FALSE)</f>
        <v>1.6</v>
      </c>
      <c r="L72" s="7">
        <f t="shared" si="2"/>
        <v>0</v>
      </c>
    </row>
    <row r="73" spans="1:12" ht="16" x14ac:dyDescent="0.4">
      <c r="A73" s="25" t="s">
        <v>203</v>
      </c>
      <c r="B73" s="22" t="s">
        <v>39</v>
      </c>
      <c r="C73" s="39" t="s">
        <v>189</v>
      </c>
      <c r="D73" s="32"/>
      <c r="E73" s="55"/>
      <c r="F73" s="14"/>
      <c r="G73" s="14"/>
      <c r="H73" s="14"/>
      <c r="I73" s="4">
        <f t="shared" si="0"/>
        <v>250</v>
      </c>
      <c r="J73" s="4" t="str">
        <f t="shared" si="3"/>
        <v>C250</v>
      </c>
      <c r="K73" s="4">
        <f>VLOOKUP(J73, CY!C:D, 2, FALSE)</f>
        <v>2.59</v>
      </c>
      <c r="L73" s="7">
        <f t="shared" si="2"/>
        <v>0</v>
      </c>
    </row>
    <row r="74" spans="1:12" ht="16" x14ac:dyDescent="0.4">
      <c r="A74" s="25" t="s">
        <v>63</v>
      </c>
      <c r="B74" s="22" t="s">
        <v>23</v>
      </c>
      <c r="C74" s="39" t="s">
        <v>189</v>
      </c>
      <c r="D74" s="32"/>
      <c r="E74" s="55"/>
      <c r="F74" s="14"/>
      <c r="G74" s="14"/>
      <c r="H74" s="14"/>
      <c r="I74" s="4">
        <f t="shared" si="0"/>
        <v>250</v>
      </c>
      <c r="J74" s="4" t="str">
        <f t="shared" si="3"/>
        <v>A250</v>
      </c>
      <c r="K74" s="4">
        <f>VLOOKUP(J74, CY!C:D, 2, FALSE)</f>
        <v>1.6</v>
      </c>
      <c r="L74" s="7">
        <f t="shared" si="2"/>
        <v>0</v>
      </c>
    </row>
    <row r="75" spans="1:12" ht="16" x14ac:dyDescent="0.4">
      <c r="A75" s="25" t="s">
        <v>64</v>
      </c>
      <c r="B75" s="22" t="s">
        <v>23</v>
      </c>
      <c r="C75" s="39" t="s">
        <v>189</v>
      </c>
      <c r="D75" s="32"/>
      <c r="E75" s="55"/>
      <c r="F75" s="14"/>
      <c r="G75" s="14"/>
      <c r="H75" s="14"/>
      <c r="I75" s="4">
        <f t="shared" si="0"/>
        <v>250</v>
      </c>
      <c r="J75" s="4" t="str">
        <f t="shared" si="3"/>
        <v>A250</v>
      </c>
      <c r="K75" s="4">
        <f>VLOOKUP(J75, CY!C:D, 2, FALSE)</f>
        <v>1.6</v>
      </c>
      <c r="L75" s="7">
        <f t="shared" si="2"/>
        <v>0</v>
      </c>
    </row>
    <row r="76" spans="1:12" ht="16" x14ac:dyDescent="0.4">
      <c r="A76" s="25" t="s">
        <v>65</v>
      </c>
      <c r="B76" s="22" t="s">
        <v>23</v>
      </c>
      <c r="C76" s="39" t="s">
        <v>189</v>
      </c>
      <c r="D76" s="32"/>
      <c r="E76" s="55"/>
      <c r="F76" s="14"/>
      <c r="G76" s="14"/>
      <c r="H76" s="14"/>
      <c r="I76" s="4">
        <f t="shared" si="0"/>
        <v>250</v>
      </c>
      <c r="J76" s="4" t="str">
        <f t="shared" si="3"/>
        <v>A250</v>
      </c>
      <c r="K76" s="4">
        <f>VLOOKUP(J76, CY!C:D, 2, FALSE)</f>
        <v>1.6</v>
      </c>
      <c r="L76" s="7">
        <f t="shared" si="2"/>
        <v>0</v>
      </c>
    </row>
    <row r="77" spans="1:12" ht="16" x14ac:dyDescent="0.4">
      <c r="A77" s="25" t="s">
        <v>66</v>
      </c>
      <c r="B77" s="22" t="s">
        <v>23</v>
      </c>
      <c r="C77" s="39" t="s">
        <v>189</v>
      </c>
      <c r="D77" s="32"/>
      <c r="E77" s="55"/>
      <c r="F77" s="14"/>
      <c r="G77" s="14"/>
      <c r="H77" s="14"/>
      <c r="I77" s="4">
        <f t="shared" si="0"/>
        <v>250</v>
      </c>
      <c r="J77" s="4" t="str">
        <f t="shared" si="3"/>
        <v>A250</v>
      </c>
      <c r="K77" s="4">
        <f>VLOOKUP(J77, CY!C:D, 2, FALSE)</f>
        <v>1.6</v>
      </c>
      <c r="L77" s="7">
        <f t="shared" si="2"/>
        <v>0</v>
      </c>
    </row>
    <row r="78" spans="1:12" ht="16" x14ac:dyDescent="0.4">
      <c r="A78" s="25" t="s">
        <v>67</v>
      </c>
      <c r="B78" s="22" t="s">
        <v>23</v>
      </c>
      <c r="C78" s="39" t="s">
        <v>189</v>
      </c>
      <c r="D78" s="32"/>
      <c r="E78" s="55"/>
      <c r="F78" s="14"/>
      <c r="G78" s="14"/>
      <c r="H78" s="14"/>
      <c r="I78" s="4">
        <f t="shared" si="0"/>
        <v>250</v>
      </c>
      <c r="J78" s="4" t="str">
        <f t="shared" si="3"/>
        <v>A250</v>
      </c>
      <c r="K78" s="4">
        <f>VLOOKUP(J78, CY!C:D, 2, FALSE)</f>
        <v>1.6</v>
      </c>
      <c r="L78" s="7">
        <f t="shared" si="2"/>
        <v>0</v>
      </c>
    </row>
    <row r="79" spans="1:12" ht="16" x14ac:dyDescent="0.4">
      <c r="A79" s="25" t="s">
        <v>68</v>
      </c>
      <c r="B79" s="22" t="s">
        <v>23</v>
      </c>
      <c r="C79" s="39" t="s">
        <v>189</v>
      </c>
      <c r="D79" s="32"/>
      <c r="E79" s="55"/>
      <c r="F79" s="14"/>
      <c r="G79" s="14"/>
      <c r="H79" s="14"/>
      <c r="I79" s="4">
        <f t="shared" si="0"/>
        <v>250</v>
      </c>
      <c r="J79" s="4" t="str">
        <f t="shared" si="3"/>
        <v>A250</v>
      </c>
      <c r="K79" s="4">
        <f>VLOOKUP(J79, CY!C:D, 2, FALSE)</f>
        <v>1.6</v>
      </c>
      <c r="L79" s="7">
        <f t="shared" si="2"/>
        <v>0</v>
      </c>
    </row>
    <row r="80" spans="1:12" ht="16" x14ac:dyDescent="0.4">
      <c r="A80" s="25" t="s">
        <v>69</v>
      </c>
      <c r="B80" s="22" t="s">
        <v>23</v>
      </c>
      <c r="C80" s="39" t="s">
        <v>189</v>
      </c>
      <c r="D80" s="32"/>
      <c r="E80" s="55"/>
      <c r="F80" s="14"/>
      <c r="G80" s="14"/>
      <c r="H80" s="14"/>
      <c r="I80" s="4">
        <f t="shared" si="0"/>
        <v>250</v>
      </c>
      <c r="J80" s="4" t="str">
        <f t="shared" si="3"/>
        <v>A250</v>
      </c>
      <c r="K80" s="4">
        <f>VLOOKUP(J80, CY!C:D, 2, FALSE)</f>
        <v>1.6</v>
      </c>
      <c r="L80" s="7">
        <f t="shared" si="2"/>
        <v>0</v>
      </c>
    </row>
    <row r="81" spans="1:12" ht="16" x14ac:dyDescent="0.4">
      <c r="A81" s="25" t="s">
        <v>70</v>
      </c>
      <c r="B81" s="22" t="s">
        <v>23</v>
      </c>
      <c r="C81" s="39" t="s">
        <v>189</v>
      </c>
      <c r="D81" s="32"/>
      <c r="E81" s="55"/>
      <c r="F81" s="14"/>
      <c r="G81" s="14"/>
      <c r="H81" s="14"/>
      <c r="I81" s="4">
        <f t="shared" si="0"/>
        <v>250</v>
      </c>
      <c r="J81" s="4" t="str">
        <f t="shared" si="3"/>
        <v>A250</v>
      </c>
      <c r="K81" s="4">
        <f>VLOOKUP(J81, CY!C:D, 2, FALSE)</f>
        <v>1.6</v>
      </c>
      <c r="L81" s="7">
        <f t="shared" si="2"/>
        <v>0</v>
      </c>
    </row>
    <row r="82" spans="1:12" ht="16" x14ac:dyDescent="0.4">
      <c r="A82" s="25" t="s">
        <v>71</v>
      </c>
      <c r="B82" s="22" t="s">
        <v>23</v>
      </c>
      <c r="C82" s="39" t="s">
        <v>189</v>
      </c>
      <c r="D82" s="32"/>
      <c r="E82" s="55"/>
      <c r="F82" s="14"/>
      <c r="G82" s="14"/>
      <c r="H82" s="14"/>
      <c r="I82" s="4">
        <f t="shared" si="0"/>
        <v>250</v>
      </c>
      <c r="J82" s="4" t="str">
        <f t="shared" si="3"/>
        <v>A250</v>
      </c>
      <c r="K82" s="4">
        <f>VLOOKUP(J82, CY!C:D, 2, FALSE)</f>
        <v>1.6</v>
      </c>
      <c r="L82" s="7">
        <f t="shared" si="2"/>
        <v>0</v>
      </c>
    </row>
    <row r="83" spans="1:12" ht="16" x14ac:dyDescent="0.4">
      <c r="A83" s="25" t="s">
        <v>72</v>
      </c>
      <c r="B83" s="22" t="s">
        <v>23</v>
      </c>
      <c r="C83" s="39" t="s">
        <v>189</v>
      </c>
      <c r="D83" s="32"/>
      <c r="E83" s="55"/>
      <c r="F83" s="14"/>
      <c r="G83" s="14"/>
      <c r="H83" s="14"/>
      <c r="I83" s="4">
        <f t="shared" si="0"/>
        <v>250</v>
      </c>
      <c r="J83" s="4" t="str">
        <f t="shared" si="3"/>
        <v>A250</v>
      </c>
      <c r="K83" s="4">
        <f>VLOOKUP(J83, CY!C:D, 2, FALSE)</f>
        <v>1.6</v>
      </c>
      <c r="L83" s="7">
        <f t="shared" si="2"/>
        <v>0</v>
      </c>
    </row>
    <row r="84" spans="1:12" ht="16" x14ac:dyDescent="0.4">
      <c r="A84" s="25" t="s">
        <v>73</v>
      </c>
      <c r="B84" s="22" t="s">
        <v>23</v>
      </c>
      <c r="C84" s="39" t="s">
        <v>189</v>
      </c>
      <c r="D84" s="32"/>
      <c r="E84" s="55"/>
      <c r="F84" s="14"/>
      <c r="G84" s="14"/>
      <c r="H84" s="14"/>
      <c r="I84" s="4">
        <f t="shared" si="0"/>
        <v>250</v>
      </c>
      <c r="J84" s="4" t="str">
        <f t="shared" si="3"/>
        <v>A250</v>
      </c>
      <c r="K84" s="4">
        <f>VLOOKUP(J84, CY!C:D, 2, FALSE)</f>
        <v>1.6</v>
      </c>
      <c r="L84" s="7">
        <f t="shared" si="2"/>
        <v>0</v>
      </c>
    </row>
    <row r="85" spans="1:12" ht="16" x14ac:dyDescent="0.4">
      <c r="A85" s="25" t="s">
        <v>74</v>
      </c>
      <c r="B85" s="22" t="s">
        <v>23</v>
      </c>
      <c r="C85" s="39" t="s">
        <v>189</v>
      </c>
      <c r="D85" s="32"/>
      <c r="E85" s="55"/>
      <c r="F85" s="14"/>
      <c r="G85" s="14"/>
      <c r="H85" s="14"/>
      <c r="I85" s="4">
        <f t="shared" si="0"/>
        <v>250</v>
      </c>
      <c r="J85" s="4" t="str">
        <f t="shared" si="3"/>
        <v>A250</v>
      </c>
      <c r="K85" s="4">
        <f>VLOOKUP(J85, CY!C:D, 2, FALSE)</f>
        <v>1.6</v>
      </c>
      <c r="L85" s="7">
        <f t="shared" si="2"/>
        <v>0</v>
      </c>
    </row>
    <row r="86" spans="1:12" ht="16" x14ac:dyDescent="0.4">
      <c r="A86" s="25" t="s">
        <v>75</v>
      </c>
      <c r="B86" s="22" t="s">
        <v>23</v>
      </c>
      <c r="C86" s="39" t="s">
        <v>189</v>
      </c>
      <c r="D86" s="32"/>
      <c r="E86" s="55"/>
      <c r="F86" s="14"/>
      <c r="G86" s="14"/>
      <c r="H86" s="14"/>
      <c r="I86" s="4">
        <f t="shared" si="0"/>
        <v>250</v>
      </c>
      <c r="J86" s="4" t="str">
        <f t="shared" si="3"/>
        <v>A250</v>
      </c>
      <c r="K86" s="4">
        <f>VLOOKUP(J86, CY!C:D, 2, FALSE)</f>
        <v>1.6</v>
      </c>
      <c r="L86" s="7">
        <f t="shared" si="2"/>
        <v>0</v>
      </c>
    </row>
    <row r="87" spans="1:12" ht="16" x14ac:dyDescent="0.4">
      <c r="A87" s="25" t="s">
        <v>76</v>
      </c>
      <c r="B87" s="22" t="s">
        <v>23</v>
      </c>
      <c r="C87" s="39" t="s">
        <v>189</v>
      </c>
      <c r="D87" s="32"/>
      <c r="E87" s="55"/>
      <c r="F87" s="14"/>
      <c r="G87" s="14"/>
      <c r="H87" s="14"/>
      <c r="I87" s="4">
        <f t="shared" si="0"/>
        <v>250</v>
      </c>
      <c r="J87" s="4" t="str">
        <f t="shared" si="3"/>
        <v>A250</v>
      </c>
      <c r="K87" s="4">
        <f>VLOOKUP(J87, CY!C:D, 2, FALSE)</f>
        <v>1.6</v>
      </c>
      <c r="L87" s="7">
        <f t="shared" si="2"/>
        <v>0</v>
      </c>
    </row>
    <row r="88" spans="1:12" ht="16" x14ac:dyDescent="0.4">
      <c r="A88" s="25" t="s">
        <v>77</v>
      </c>
      <c r="B88" s="22" t="s">
        <v>23</v>
      </c>
      <c r="C88" s="39" t="s">
        <v>189</v>
      </c>
      <c r="D88" s="32"/>
      <c r="E88" s="55"/>
      <c r="F88" s="14"/>
      <c r="G88" s="14"/>
      <c r="H88" s="14"/>
      <c r="I88" s="4">
        <f t="shared" si="0"/>
        <v>250</v>
      </c>
      <c r="J88" s="4" t="str">
        <f t="shared" si="3"/>
        <v>A250</v>
      </c>
      <c r="K88" s="4">
        <f>VLOOKUP(J88, CY!C:D, 2, FALSE)</f>
        <v>1.6</v>
      </c>
      <c r="L88" s="7">
        <f t="shared" si="2"/>
        <v>0</v>
      </c>
    </row>
    <row r="89" spans="1:12" ht="16" x14ac:dyDescent="0.4">
      <c r="A89" s="25" t="s">
        <v>78</v>
      </c>
      <c r="B89" s="22" t="s">
        <v>23</v>
      </c>
      <c r="C89" s="39" t="s">
        <v>189</v>
      </c>
      <c r="D89" s="32"/>
      <c r="E89" s="55"/>
      <c r="I89" s="4">
        <f t="shared" si="0"/>
        <v>250</v>
      </c>
      <c r="J89" s="4" t="str">
        <f t="shared" si="3"/>
        <v>A250</v>
      </c>
      <c r="K89" s="4">
        <f>VLOOKUP(J89, CY!C:D, 2, FALSE)</f>
        <v>1.6</v>
      </c>
      <c r="L89" s="7">
        <f t="shared" si="2"/>
        <v>0</v>
      </c>
    </row>
    <row r="90" spans="1:12" ht="16" x14ac:dyDescent="0.4">
      <c r="A90" s="25" t="s">
        <v>79</v>
      </c>
      <c r="B90" s="22" t="s">
        <v>23</v>
      </c>
      <c r="C90" s="39" t="s">
        <v>189</v>
      </c>
      <c r="D90" s="32"/>
      <c r="E90" s="55"/>
      <c r="I90" s="4">
        <f t="shared" si="0"/>
        <v>250</v>
      </c>
      <c r="J90" s="4" t="str">
        <f t="shared" si="3"/>
        <v>A250</v>
      </c>
      <c r="K90" s="4">
        <f>VLOOKUP(J90, CY!C:D, 2, FALSE)</f>
        <v>1.6</v>
      </c>
      <c r="L90" s="7">
        <f t="shared" si="2"/>
        <v>0</v>
      </c>
    </row>
    <row r="91" spans="1:12" ht="16" x14ac:dyDescent="0.4">
      <c r="A91" s="25" t="s">
        <v>80</v>
      </c>
      <c r="B91" s="22" t="s">
        <v>23</v>
      </c>
      <c r="C91" s="39" t="s">
        <v>189</v>
      </c>
      <c r="D91" s="32"/>
      <c r="E91" s="55"/>
      <c r="F91" s="26"/>
      <c r="G91" s="26"/>
      <c r="H91" s="26"/>
      <c r="I91" s="4">
        <f t="shared" si="0"/>
        <v>250</v>
      </c>
      <c r="J91" s="4" t="str">
        <f t="shared" si="3"/>
        <v>A250</v>
      </c>
      <c r="K91" s="4">
        <f>VLOOKUP(J91, CY!C:D, 2, FALSE)</f>
        <v>1.6</v>
      </c>
      <c r="L91" s="7">
        <f t="shared" si="2"/>
        <v>0</v>
      </c>
    </row>
    <row r="92" spans="1:12" ht="16" x14ac:dyDescent="0.4">
      <c r="A92" s="25" t="s">
        <v>81</v>
      </c>
      <c r="B92" s="22" t="s">
        <v>23</v>
      </c>
      <c r="C92" s="39" t="s">
        <v>189</v>
      </c>
      <c r="D92" s="32"/>
      <c r="E92" s="55"/>
      <c r="F92" s="27"/>
      <c r="G92" s="27"/>
      <c r="H92" s="27"/>
      <c r="I92" s="4">
        <f t="shared" ref="I92:I155" si="4">$F$11</f>
        <v>250</v>
      </c>
      <c r="J92" s="4" t="str">
        <f t="shared" ref="J92:J123" si="5">CONCATENATE(B92,I92)</f>
        <v>A250</v>
      </c>
      <c r="K92" s="4">
        <f>VLOOKUP(J92, CY!C:D, 2, FALSE)</f>
        <v>1.6</v>
      </c>
      <c r="L92" s="7">
        <f t="shared" ref="L92:L155" si="6">SUM(D92*K92)</f>
        <v>0</v>
      </c>
    </row>
    <row r="93" spans="1:12" ht="16" x14ac:dyDescent="0.4">
      <c r="A93" s="25" t="s">
        <v>82</v>
      </c>
      <c r="B93" s="22" t="s">
        <v>23</v>
      </c>
      <c r="C93" s="39" t="s">
        <v>189</v>
      </c>
      <c r="D93" s="32"/>
      <c r="E93" s="55"/>
      <c r="F93" s="28"/>
      <c r="G93" s="28"/>
      <c r="H93" s="16"/>
      <c r="I93" s="4">
        <f t="shared" si="4"/>
        <v>250</v>
      </c>
      <c r="J93" s="4" t="str">
        <f t="shared" si="5"/>
        <v>A250</v>
      </c>
      <c r="K93" s="4">
        <f>VLOOKUP(J93, CY!C:D, 2, FALSE)</f>
        <v>1.6</v>
      </c>
      <c r="L93" s="7">
        <f t="shared" si="6"/>
        <v>0</v>
      </c>
    </row>
    <row r="94" spans="1:12" ht="16" x14ac:dyDescent="0.4">
      <c r="A94" s="25" t="s">
        <v>83</v>
      </c>
      <c r="B94" s="22" t="s">
        <v>23</v>
      </c>
      <c r="C94" s="39" t="s">
        <v>189</v>
      </c>
      <c r="D94" s="32"/>
      <c r="E94" s="55"/>
      <c r="F94" s="28"/>
      <c r="G94" s="28"/>
      <c r="H94" s="16"/>
      <c r="I94" s="4">
        <f t="shared" si="4"/>
        <v>250</v>
      </c>
      <c r="J94" s="4" t="str">
        <f t="shared" si="5"/>
        <v>A250</v>
      </c>
      <c r="K94" s="4">
        <f>VLOOKUP(J94, CY!C:D, 2, FALSE)</f>
        <v>1.6</v>
      </c>
      <c r="L94" s="7">
        <f t="shared" si="6"/>
        <v>0</v>
      </c>
    </row>
    <row r="95" spans="1:12" ht="16" x14ac:dyDescent="0.4">
      <c r="A95" s="25" t="s">
        <v>84</v>
      </c>
      <c r="B95" s="22" t="s">
        <v>23</v>
      </c>
      <c r="C95" s="39" t="s">
        <v>189</v>
      </c>
      <c r="D95" s="32"/>
      <c r="E95" s="55"/>
      <c r="F95" s="28"/>
      <c r="G95" s="28"/>
      <c r="H95" s="16"/>
      <c r="I95" s="4">
        <f t="shared" si="4"/>
        <v>250</v>
      </c>
      <c r="J95" s="4" t="str">
        <f t="shared" si="5"/>
        <v>A250</v>
      </c>
      <c r="K95" s="4">
        <f>VLOOKUP(J95, CY!C:D, 2, FALSE)</f>
        <v>1.6</v>
      </c>
      <c r="L95" s="7">
        <f t="shared" si="6"/>
        <v>0</v>
      </c>
    </row>
    <row r="96" spans="1:12" ht="16" x14ac:dyDescent="0.4">
      <c r="A96" s="25" t="s">
        <v>85</v>
      </c>
      <c r="B96" s="22" t="s">
        <v>23</v>
      </c>
      <c r="C96" s="39" t="s">
        <v>189</v>
      </c>
      <c r="D96" s="32"/>
      <c r="E96" s="55"/>
      <c r="F96" s="28"/>
      <c r="G96" s="28"/>
      <c r="H96" s="16"/>
      <c r="I96" s="4">
        <f t="shared" si="4"/>
        <v>250</v>
      </c>
      <c r="J96" s="4" t="str">
        <f t="shared" si="5"/>
        <v>A250</v>
      </c>
      <c r="K96" s="4">
        <f>VLOOKUP(J96, CY!C:D, 2, FALSE)</f>
        <v>1.6</v>
      </c>
      <c r="L96" s="7">
        <f t="shared" si="6"/>
        <v>0</v>
      </c>
    </row>
    <row r="97" spans="1:12" ht="16" x14ac:dyDescent="0.4">
      <c r="A97" s="25" t="s">
        <v>86</v>
      </c>
      <c r="B97" s="22" t="s">
        <v>23</v>
      </c>
      <c r="C97" s="39" t="s">
        <v>189</v>
      </c>
      <c r="D97" s="32"/>
      <c r="E97" s="55"/>
      <c r="I97" s="4">
        <f t="shared" si="4"/>
        <v>250</v>
      </c>
      <c r="J97" s="4" t="str">
        <f t="shared" si="5"/>
        <v>A250</v>
      </c>
      <c r="K97" s="4">
        <f>VLOOKUP(J97, CY!C:D, 2, FALSE)</f>
        <v>1.6</v>
      </c>
      <c r="L97" s="7">
        <f t="shared" si="6"/>
        <v>0</v>
      </c>
    </row>
    <row r="98" spans="1:12" ht="16" x14ac:dyDescent="0.4">
      <c r="A98" s="25" t="s">
        <v>87</v>
      </c>
      <c r="B98" s="22" t="s">
        <v>23</v>
      </c>
      <c r="C98" s="39" t="s">
        <v>189</v>
      </c>
      <c r="D98" s="32"/>
      <c r="E98" s="55"/>
      <c r="I98" s="4">
        <f t="shared" si="4"/>
        <v>250</v>
      </c>
      <c r="J98" s="4" t="str">
        <f t="shared" si="5"/>
        <v>A250</v>
      </c>
      <c r="K98" s="4">
        <f>VLOOKUP(J98, CY!C:D, 2, FALSE)</f>
        <v>1.6</v>
      </c>
      <c r="L98" s="7">
        <f t="shared" si="6"/>
        <v>0</v>
      </c>
    </row>
    <row r="99" spans="1:12" ht="16" x14ac:dyDescent="0.4">
      <c r="A99" s="25" t="s">
        <v>88</v>
      </c>
      <c r="B99" s="22" t="s">
        <v>23</v>
      </c>
      <c r="C99" s="39" t="s">
        <v>189</v>
      </c>
      <c r="D99" s="32"/>
      <c r="E99" s="55"/>
      <c r="I99" s="4">
        <f t="shared" si="4"/>
        <v>250</v>
      </c>
      <c r="J99" s="4" t="str">
        <f t="shared" si="5"/>
        <v>A250</v>
      </c>
      <c r="K99" s="4">
        <f>VLOOKUP(J99, CY!C:D, 2, FALSE)</f>
        <v>1.6</v>
      </c>
      <c r="L99" s="7">
        <f t="shared" si="6"/>
        <v>0</v>
      </c>
    </row>
    <row r="100" spans="1:12" ht="16" x14ac:dyDescent="0.4">
      <c r="A100" s="25" t="s">
        <v>89</v>
      </c>
      <c r="B100" s="22" t="s">
        <v>23</v>
      </c>
      <c r="C100" s="39" t="s">
        <v>189</v>
      </c>
      <c r="D100" s="32"/>
      <c r="E100" s="55"/>
      <c r="I100" s="4">
        <f t="shared" si="4"/>
        <v>250</v>
      </c>
      <c r="J100" s="4" t="str">
        <f t="shared" si="5"/>
        <v>A250</v>
      </c>
      <c r="K100" s="4">
        <f>VLOOKUP(J100, CY!C:D, 2, FALSE)</f>
        <v>1.6</v>
      </c>
      <c r="L100" s="7">
        <f t="shared" si="6"/>
        <v>0</v>
      </c>
    </row>
    <row r="101" spans="1:12" ht="16" x14ac:dyDescent="0.4">
      <c r="A101" s="25" t="s">
        <v>90</v>
      </c>
      <c r="B101" s="22" t="s">
        <v>23</v>
      </c>
      <c r="C101" s="39" t="s">
        <v>189</v>
      </c>
      <c r="D101" s="32"/>
      <c r="E101" s="55"/>
      <c r="I101" s="4">
        <f t="shared" si="4"/>
        <v>250</v>
      </c>
      <c r="J101" s="4" t="str">
        <f t="shared" si="5"/>
        <v>A250</v>
      </c>
      <c r="K101" s="4">
        <f>VLOOKUP(J101, CY!C:D, 2, FALSE)</f>
        <v>1.6</v>
      </c>
      <c r="L101" s="7">
        <f t="shared" si="6"/>
        <v>0</v>
      </c>
    </row>
    <row r="102" spans="1:12" ht="16" x14ac:dyDescent="0.4">
      <c r="A102" s="25" t="s">
        <v>91</v>
      </c>
      <c r="B102" s="22" t="s">
        <v>23</v>
      </c>
      <c r="C102" s="39" t="s">
        <v>189</v>
      </c>
      <c r="D102" s="32"/>
      <c r="E102" s="55"/>
      <c r="I102" s="4">
        <f t="shared" si="4"/>
        <v>250</v>
      </c>
      <c r="J102" s="4" t="str">
        <f t="shared" si="5"/>
        <v>A250</v>
      </c>
      <c r="K102" s="4">
        <f>VLOOKUP(J102, CY!C:D, 2, FALSE)</f>
        <v>1.6</v>
      </c>
      <c r="L102" s="7">
        <f t="shared" si="6"/>
        <v>0</v>
      </c>
    </row>
    <row r="103" spans="1:12" ht="16" x14ac:dyDescent="0.4">
      <c r="A103" s="25" t="s">
        <v>92</v>
      </c>
      <c r="B103" s="22" t="s">
        <v>23</v>
      </c>
      <c r="C103" s="39" t="s">
        <v>189</v>
      </c>
      <c r="D103" s="32"/>
      <c r="E103" s="55"/>
      <c r="I103" s="4">
        <f t="shared" si="4"/>
        <v>250</v>
      </c>
      <c r="J103" s="4" t="str">
        <f t="shared" si="5"/>
        <v>A250</v>
      </c>
      <c r="K103" s="4">
        <f>VLOOKUP(J103, CY!C:D, 2, FALSE)</f>
        <v>1.6</v>
      </c>
      <c r="L103" s="7">
        <f t="shared" si="6"/>
        <v>0</v>
      </c>
    </row>
    <row r="104" spans="1:12" ht="16" x14ac:dyDescent="0.4">
      <c r="A104" s="25" t="s">
        <v>204</v>
      </c>
      <c r="B104" s="22" t="s">
        <v>23</v>
      </c>
      <c r="C104" s="39" t="s">
        <v>189</v>
      </c>
      <c r="D104" s="32"/>
      <c r="E104" s="55"/>
      <c r="I104" s="4">
        <f t="shared" si="4"/>
        <v>250</v>
      </c>
      <c r="J104" s="4" t="str">
        <f t="shared" si="5"/>
        <v>A250</v>
      </c>
      <c r="K104" s="4">
        <f>VLOOKUP(J104, CY!C:D, 2, FALSE)</f>
        <v>1.6</v>
      </c>
      <c r="L104" s="7">
        <f t="shared" si="6"/>
        <v>0</v>
      </c>
    </row>
    <row r="105" spans="1:12" ht="16" x14ac:dyDescent="0.4">
      <c r="A105" s="25" t="s">
        <v>217</v>
      </c>
      <c r="B105" s="22" t="s">
        <v>39</v>
      </c>
      <c r="C105" s="39" t="s">
        <v>189</v>
      </c>
      <c r="D105" s="32"/>
      <c r="E105" s="55"/>
      <c r="I105" s="4">
        <f t="shared" si="4"/>
        <v>250</v>
      </c>
      <c r="J105" s="4" t="str">
        <f t="shared" si="5"/>
        <v>C250</v>
      </c>
      <c r="K105" s="4">
        <f>VLOOKUP(J105, CY!C:D, 2, FALSE)</f>
        <v>2.59</v>
      </c>
      <c r="L105" s="7">
        <f t="shared" si="6"/>
        <v>0</v>
      </c>
    </row>
    <row r="106" spans="1:12" ht="16" x14ac:dyDescent="0.4">
      <c r="A106" s="25" t="s">
        <v>93</v>
      </c>
      <c r="B106" s="22" t="s">
        <v>23</v>
      </c>
      <c r="C106" s="39" t="s">
        <v>189</v>
      </c>
      <c r="D106" s="32"/>
      <c r="E106" s="55"/>
      <c r="I106" s="4">
        <f t="shared" si="4"/>
        <v>250</v>
      </c>
      <c r="J106" s="4" t="str">
        <f t="shared" si="5"/>
        <v>A250</v>
      </c>
      <c r="K106" s="4">
        <f>VLOOKUP(J106, CY!C:D, 2, FALSE)</f>
        <v>1.6</v>
      </c>
      <c r="L106" s="7">
        <f t="shared" si="6"/>
        <v>0</v>
      </c>
    </row>
    <row r="107" spans="1:12" ht="16" x14ac:dyDescent="0.4">
      <c r="A107" s="25" t="s">
        <v>94</v>
      </c>
      <c r="B107" s="22" t="s">
        <v>34</v>
      </c>
      <c r="C107" s="39" t="s">
        <v>189</v>
      </c>
      <c r="D107" s="32"/>
      <c r="E107" s="55"/>
      <c r="I107" s="4">
        <f t="shared" si="4"/>
        <v>250</v>
      </c>
      <c r="J107" s="4" t="str">
        <f t="shared" si="5"/>
        <v>B250</v>
      </c>
      <c r="K107" s="4">
        <f>VLOOKUP(J107, CY!C:D, 2, FALSE)</f>
        <v>1.92</v>
      </c>
      <c r="L107" s="7">
        <f t="shared" si="6"/>
        <v>0</v>
      </c>
    </row>
    <row r="108" spans="1:12" ht="16" x14ac:dyDescent="0.4">
      <c r="A108" s="25" t="s">
        <v>95</v>
      </c>
      <c r="B108" s="22" t="s">
        <v>23</v>
      </c>
      <c r="C108" s="39" t="s">
        <v>189</v>
      </c>
      <c r="D108" s="32"/>
      <c r="E108" s="55"/>
      <c r="I108" s="4">
        <f t="shared" si="4"/>
        <v>250</v>
      </c>
      <c r="J108" s="4" t="str">
        <f t="shared" si="5"/>
        <v>A250</v>
      </c>
      <c r="K108" s="4">
        <f>VLOOKUP(J108, CY!C:D, 2, FALSE)</f>
        <v>1.6</v>
      </c>
      <c r="L108" s="7">
        <f t="shared" si="6"/>
        <v>0</v>
      </c>
    </row>
    <row r="109" spans="1:12" ht="16" x14ac:dyDescent="0.4">
      <c r="A109" s="25" t="s">
        <v>96</v>
      </c>
      <c r="B109" s="22" t="s">
        <v>34</v>
      </c>
      <c r="C109" s="39" t="s">
        <v>189</v>
      </c>
      <c r="D109" s="32"/>
      <c r="E109" s="55"/>
      <c r="I109" s="4">
        <f t="shared" si="4"/>
        <v>250</v>
      </c>
      <c r="J109" s="4" t="str">
        <f t="shared" si="5"/>
        <v>B250</v>
      </c>
      <c r="K109" s="4">
        <f>VLOOKUP(J109, CY!C:D, 2, FALSE)</f>
        <v>1.92</v>
      </c>
      <c r="L109" s="7">
        <f t="shared" si="6"/>
        <v>0</v>
      </c>
    </row>
    <row r="110" spans="1:12" ht="16" x14ac:dyDescent="0.4">
      <c r="A110" s="25" t="s">
        <v>218</v>
      </c>
      <c r="B110" s="22" t="s">
        <v>23</v>
      </c>
      <c r="C110" s="39" t="s">
        <v>189</v>
      </c>
      <c r="D110" s="32"/>
      <c r="E110" s="55"/>
      <c r="I110" s="4">
        <f t="shared" si="4"/>
        <v>250</v>
      </c>
      <c r="J110" s="4" t="str">
        <f t="shared" si="5"/>
        <v>A250</v>
      </c>
      <c r="K110" s="4">
        <f>VLOOKUP(J110, CY!C:D, 2, FALSE)</f>
        <v>1.6</v>
      </c>
      <c r="L110" s="7">
        <f t="shared" si="6"/>
        <v>0</v>
      </c>
    </row>
    <row r="111" spans="1:12" ht="16" x14ac:dyDescent="0.4">
      <c r="A111" s="25" t="s">
        <v>97</v>
      </c>
      <c r="B111" s="22" t="s">
        <v>34</v>
      </c>
      <c r="C111" s="39" t="s">
        <v>189</v>
      </c>
      <c r="D111" s="32"/>
      <c r="E111" s="55"/>
      <c r="I111" s="4">
        <f t="shared" si="4"/>
        <v>250</v>
      </c>
      <c r="J111" s="4" t="str">
        <f t="shared" si="5"/>
        <v>B250</v>
      </c>
      <c r="K111" s="4">
        <f>VLOOKUP(J111, CY!C:D, 2, FALSE)</f>
        <v>1.92</v>
      </c>
      <c r="L111" s="7">
        <f t="shared" si="6"/>
        <v>0</v>
      </c>
    </row>
    <row r="112" spans="1:12" ht="16" x14ac:dyDescent="0.4">
      <c r="A112" s="25" t="s">
        <v>205</v>
      </c>
      <c r="B112" s="22" t="s">
        <v>23</v>
      </c>
      <c r="C112" s="39" t="s">
        <v>189</v>
      </c>
      <c r="D112" s="32"/>
      <c r="E112" s="55"/>
      <c r="I112" s="4">
        <f t="shared" si="4"/>
        <v>250</v>
      </c>
      <c r="J112" s="4" t="str">
        <f t="shared" si="5"/>
        <v>A250</v>
      </c>
      <c r="K112" s="4">
        <f>VLOOKUP(J112, CY!C:D, 2, FALSE)</f>
        <v>1.6</v>
      </c>
      <c r="L112" s="7">
        <f t="shared" si="6"/>
        <v>0</v>
      </c>
    </row>
    <row r="113" spans="1:12" ht="16" x14ac:dyDescent="0.4">
      <c r="A113" s="25" t="s">
        <v>98</v>
      </c>
      <c r="B113" s="22" t="s">
        <v>23</v>
      </c>
      <c r="C113" s="39" t="s">
        <v>189</v>
      </c>
      <c r="D113" s="32"/>
      <c r="E113" s="55"/>
      <c r="I113" s="4">
        <f t="shared" si="4"/>
        <v>250</v>
      </c>
      <c r="J113" s="4" t="str">
        <f t="shared" si="5"/>
        <v>A250</v>
      </c>
      <c r="K113" s="4">
        <f>VLOOKUP(J113, CY!C:D, 2, FALSE)</f>
        <v>1.6</v>
      </c>
      <c r="L113" s="7">
        <f t="shared" si="6"/>
        <v>0</v>
      </c>
    </row>
    <row r="114" spans="1:12" ht="16" x14ac:dyDescent="0.4">
      <c r="A114" s="25" t="s">
        <v>99</v>
      </c>
      <c r="B114" s="22" t="s">
        <v>23</v>
      </c>
      <c r="C114" s="39" t="s">
        <v>189</v>
      </c>
      <c r="D114" s="32"/>
      <c r="E114" s="55"/>
      <c r="I114" s="4">
        <f t="shared" si="4"/>
        <v>250</v>
      </c>
      <c r="J114" s="4" t="str">
        <f t="shared" si="5"/>
        <v>A250</v>
      </c>
      <c r="K114" s="4">
        <f>VLOOKUP(J114, CY!C:D, 2, FALSE)</f>
        <v>1.6</v>
      </c>
      <c r="L114" s="7">
        <f t="shared" si="6"/>
        <v>0</v>
      </c>
    </row>
    <row r="115" spans="1:12" ht="16" x14ac:dyDescent="0.4">
      <c r="A115" s="25" t="s">
        <v>100</v>
      </c>
      <c r="B115" s="22" t="s">
        <v>34</v>
      </c>
      <c r="C115" s="39" t="s">
        <v>189</v>
      </c>
      <c r="D115" s="32"/>
      <c r="E115" s="55"/>
      <c r="I115" s="4">
        <f t="shared" si="4"/>
        <v>250</v>
      </c>
      <c r="J115" s="4" t="str">
        <f t="shared" si="5"/>
        <v>B250</v>
      </c>
      <c r="K115" s="4">
        <f>VLOOKUP(J115, CY!C:D, 2, FALSE)</f>
        <v>1.92</v>
      </c>
      <c r="L115" s="7">
        <f t="shared" si="6"/>
        <v>0</v>
      </c>
    </row>
    <row r="116" spans="1:12" ht="16" x14ac:dyDescent="0.4">
      <c r="A116" s="25" t="s">
        <v>101</v>
      </c>
      <c r="B116" s="22" t="s">
        <v>34</v>
      </c>
      <c r="C116" s="39" t="s">
        <v>189</v>
      </c>
      <c r="D116" s="32"/>
      <c r="E116" s="55"/>
      <c r="I116" s="4">
        <f t="shared" si="4"/>
        <v>250</v>
      </c>
      <c r="J116" s="4" t="str">
        <f t="shared" si="5"/>
        <v>B250</v>
      </c>
      <c r="K116" s="4">
        <f>VLOOKUP(J116, CY!C:D, 2, FALSE)</f>
        <v>1.92</v>
      </c>
      <c r="L116" s="7">
        <f t="shared" si="6"/>
        <v>0</v>
      </c>
    </row>
    <row r="117" spans="1:12" ht="16" x14ac:dyDescent="0.4">
      <c r="A117" s="25" t="s">
        <v>102</v>
      </c>
      <c r="B117" s="22" t="s">
        <v>34</v>
      </c>
      <c r="C117" s="39" t="s">
        <v>189</v>
      </c>
      <c r="D117" s="32"/>
      <c r="E117" s="55"/>
      <c r="I117" s="4">
        <f t="shared" si="4"/>
        <v>250</v>
      </c>
      <c r="J117" s="4" t="str">
        <f t="shared" si="5"/>
        <v>B250</v>
      </c>
      <c r="K117" s="4">
        <f>VLOOKUP(J117, CY!C:D, 2, FALSE)</f>
        <v>1.92</v>
      </c>
      <c r="L117" s="7">
        <f t="shared" si="6"/>
        <v>0</v>
      </c>
    </row>
    <row r="118" spans="1:12" ht="16" x14ac:dyDescent="0.4">
      <c r="A118" s="25" t="s">
        <v>103</v>
      </c>
      <c r="B118" s="22" t="s">
        <v>34</v>
      </c>
      <c r="C118" s="39" t="s">
        <v>189</v>
      </c>
      <c r="D118" s="32"/>
      <c r="E118" s="55"/>
      <c r="I118" s="4">
        <f t="shared" si="4"/>
        <v>250</v>
      </c>
      <c r="J118" s="4" t="str">
        <f t="shared" si="5"/>
        <v>B250</v>
      </c>
      <c r="K118" s="4">
        <f>VLOOKUP(J118, CY!C:D, 2, FALSE)</f>
        <v>1.92</v>
      </c>
      <c r="L118" s="7">
        <f t="shared" si="6"/>
        <v>0</v>
      </c>
    </row>
    <row r="119" spans="1:12" ht="16" x14ac:dyDescent="0.4">
      <c r="A119" s="25" t="s">
        <v>104</v>
      </c>
      <c r="B119" s="22" t="s">
        <v>34</v>
      </c>
      <c r="C119" s="39" t="s">
        <v>189</v>
      </c>
      <c r="D119" s="32"/>
      <c r="E119" s="55"/>
      <c r="I119" s="4">
        <f t="shared" si="4"/>
        <v>250</v>
      </c>
      <c r="J119" s="4" t="str">
        <f t="shared" si="5"/>
        <v>B250</v>
      </c>
      <c r="K119" s="4">
        <f>VLOOKUP(J119, CY!C:D, 2, FALSE)</f>
        <v>1.92</v>
      </c>
      <c r="L119" s="7">
        <f t="shared" si="6"/>
        <v>0</v>
      </c>
    </row>
    <row r="120" spans="1:12" ht="16" x14ac:dyDescent="0.4">
      <c r="A120" s="25" t="s">
        <v>206</v>
      </c>
      <c r="B120" s="22" t="s">
        <v>23</v>
      </c>
      <c r="C120" s="39" t="s">
        <v>189</v>
      </c>
      <c r="D120" s="32"/>
      <c r="E120" s="55"/>
      <c r="I120" s="4">
        <f t="shared" si="4"/>
        <v>250</v>
      </c>
      <c r="J120" s="4" t="str">
        <f t="shared" si="5"/>
        <v>A250</v>
      </c>
      <c r="K120" s="4">
        <f>VLOOKUP(J120, CY!C:D, 2, FALSE)</f>
        <v>1.6</v>
      </c>
      <c r="L120" s="7">
        <f t="shared" si="6"/>
        <v>0</v>
      </c>
    </row>
    <row r="121" spans="1:12" ht="16" x14ac:dyDescent="0.4">
      <c r="A121" s="25" t="s">
        <v>219</v>
      </c>
      <c r="B121" s="22" t="s">
        <v>39</v>
      </c>
      <c r="C121" s="39" t="s">
        <v>189</v>
      </c>
      <c r="D121" s="32"/>
      <c r="E121" s="55"/>
      <c r="I121" s="4">
        <f t="shared" si="4"/>
        <v>250</v>
      </c>
      <c r="J121" s="4" t="str">
        <f t="shared" si="5"/>
        <v>C250</v>
      </c>
      <c r="K121" s="4">
        <f>VLOOKUP(J121, CY!C:D, 2, FALSE)</f>
        <v>2.59</v>
      </c>
      <c r="L121" s="7">
        <f t="shared" si="6"/>
        <v>0</v>
      </c>
    </row>
    <row r="122" spans="1:12" ht="16" x14ac:dyDescent="0.4">
      <c r="A122" s="25" t="s">
        <v>105</v>
      </c>
      <c r="B122" s="22" t="s">
        <v>23</v>
      </c>
      <c r="C122" s="39" t="s">
        <v>189</v>
      </c>
      <c r="D122" s="32"/>
      <c r="E122" s="55"/>
      <c r="I122" s="4">
        <f t="shared" si="4"/>
        <v>250</v>
      </c>
      <c r="J122" s="4" t="str">
        <f t="shared" si="5"/>
        <v>A250</v>
      </c>
      <c r="K122" s="4">
        <f>VLOOKUP(J122, CY!C:D, 2, FALSE)</f>
        <v>1.6</v>
      </c>
      <c r="L122" s="7">
        <f t="shared" si="6"/>
        <v>0</v>
      </c>
    </row>
    <row r="123" spans="1:12" ht="16" x14ac:dyDescent="0.4">
      <c r="A123" s="25" t="s">
        <v>207</v>
      </c>
      <c r="B123" s="22" t="s">
        <v>23</v>
      </c>
      <c r="C123" s="39" t="s">
        <v>189</v>
      </c>
      <c r="D123" s="32"/>
      <c r="E123" s="55"/>
      <c r="I123" s="4">
        <f t="shared" si="4"/>
        <v>250</v>
      </c>
      <c r="J123" s="4" t="str">
        <f t="shared" si="5"/>
        <v>A250</v>
      </c>
      <c r="K123" s="4">
        <f>VLOOKUP(J123, CY!C:D, 2, FALSE)</f>
        <v>1.6</v>
      </c>
      <c r="L123" s="7">
        <f t="shared" si="6"/>
        <v>0</v>
      </c>
    </row>
    <row r="124" spans="1:12" ht="16" x14ac:dyDescent="0.4">
      <c r="A124" s="25" t="s">
        <v>202</v>
      </c>
      <c r="B124" s="22" t="s">
        <v>34</v>
      </c>
      <c r="C124" s="39" t="s">
        <v>189</v>
      </c>
      <c r="D124" s="32"/>
      <c r="E124" s="55"/>
      <c r="I124" s="4">
        <f t="shared" si="4"/>
        <v>250</v>
      </c>
      <c r="J124" s="4" t="str">
        <f t="shared" ref="J124:J155" si="7">CONCATENATE(B124,I124)</f>
        <v>B250</v>
      </c>
      <c r="K124" s="4">
        <f>VLOOKUP(J124, CY!C:D, 2, FALSE)</f>
        <v>1.92</v>
      </c>
      <c r="L124" s="7">
        <f t="shared" si="6"/>
        <v>0</v>
      </c>
    </row>
    <row r="125" spans="1:12" ht="16" x14ac:dyDescent="0.4">
      <c r="A125" s="25" t="s">
        <v>106</v>
      </c>
      <c r="B125" s="22" t="s">
        <v>23</v>
      </c>
      <c r="C125" s="39" t="s">
        <v>189</v>
      </c>
      <c r="D125" s="32"/>
      <c r="E125" s="55"/>
      <c r="I125" s="4">
        <f t="shared" si="4"/>
        <v>250</v>
      </c>
      <c r="J125" s="4" t="str">
        <f t="shared" si="7"/>
        <v>A250</v>
      </c>
      <c r="K125" s="4">
        <f>VLOOKUP(J125, CY!C:D, 2, FALSE)</f>
        <v>1.6</v>
      </c>
      <c r="L125" s="7">
        <f t="shared" si="6"/>
        <v>0</v>
      </c>
    </row>
    <row r="126" spans="1:12" ht="16" x14ac:dyDescent="0.4">
      <c r="A126" s="25" t="s">
        <v>107</v>
      </c>
      <c r="B126" s="22" t="s">
        <v>23</v>
      </c>
      <c r="C126" s="39" t="s">
        <v>189</v>
      </c>
      <c r="D126" s="32"/>
      <c r="E126" s="55"/>
      <c r="I126" s="4">
        <f t="shared" si="4"/>
        <v>250</v>
      </c>
      <c r="J126" s="4" t="str">
        <f t="shared" si="7"/>
        <v>A250</v>
      </c>
      <c r="K126" s="4">
        <f>VLOOKUP(J126, CY!C:D, 2, FALSE)</f>
        <v>1.6</v>
      </c>
      <c r="L126" s="7">
        <f t="shared" si="6"/>
        <v>0</v>
      </c>
    </row>
    <row r="127" spans="1:12" ht="16" x14ac:dyDescent="0.4">
      <c r="A127" s="25" t="s">
        <v>108</v>
      </c>
      <c r="B127" s="22" t="s">
        <v>23</v>
      </c>
      <c r="C127" s="39" t="s">
        <v>189</v>
      </c>
      <c r="D127" s="32"/>
      <c r="E127" s="55"/>
      <c r="I127" s="4">
        <f t="shared" si="4"/>
        <v>250</v>
      </c>
      <c r="J127" s="4" t="str">
        <f t="shared" si="7"/>
        <v>A250</v>
      </c>
      <c r="K127" s="4">
        <f>VLOOKUP(J127, CY!C:D, 2, FALSE)</f>
        <v>1.6</v>
      </c>
      <c r="L127" s="7">
        <f t="shared" si="6"/>
        <v>0</v>
      </c>
    </row>
    <row r="128" spans="1:12" ht="16" x14ac:dyDescent="0.4">
      <c r="A128" s="25" t="s">
        <v>109</v>
      </c>
      <c r="B128" s="22" t="s">
        <v>23</v>
      </c>
      <c r="C128" s="39" t="s">
        <v>189</v>
      </c>
      <c r="D128" s="32"/>
      <c r="E128" s="55"/>
      <c r="I128" s="4">
        <f t="shared" si="4"/>
        <v>250</v>
      </c>
      <c r="J128" s="4" t="str">
        <f t="shared" si="7"/>
        <v>A250</v>
      </c>
      <c r="K128" s="4">
        <f>VLOOKUP(J128, CY!C:D, 2, FALSE)</f>
        <v>1.6</v>
      </c>
      <c r="L128" s="7">
        <f t="shared" si="6"/>
        <v>0</v>
      </c>
    </row>
    <row r="129" spans="1:12" ht="16" x14ac:dyDescent="0.4">
      <c r="A129" s="25" t="s">
        <v>110</v>
      </c>
      <c r="B129" s="22" t="s">
        <v>23</v>
      </c>
      <c r="C129" s="39" t="s">
        <v>189</v>
      </c>
      <c r="D129" s="32"/>
      <c r="E129" s="55"/>
      <c r="I129" s="4">
        <f t="shared" si="4"/>
        <v>250</v>
      </c>
      <c r="J129" s="4" t="str">
        <f t="shared" si="7"/>
        <v>A250</v>
      </c>
      <c r="K129" s="4">
        <f>VLOOKUP(J129, CY!C:D, 2, FALSE)</f>
        <v>1.6</v>
      </c>
      <c r="L129" s="7">
        <f t="shared" si="6"/>
        <v>0</v>
      </c>
    </row>
    <row r="130" spans="1:12" ht="16" x14ac:dyDescent="0.4">
      <c r="A130" s="25" t="s">
        <v>111</v>
      </c>
      <c r="B130" s="22" t="s">
        <v>23</v>
      </c>
      <c r="C130" s="39" t="s">
        <v>189</v>
      </c>
      <c r="D130" s="32"/>
      <c r="E130" s="55"/>
      <c r="I130" s="4">
        <f t="shared" si="4"/>
        <v>250</v>
      </c>
      <c r="J130" s="4" t="str">
        <f t="shared" si="7"/>
        <v>A250</v>
      </c>
      <c r="K130" s="4">
        <f>VLOOKUP(J130, CY!C:D, 2, FALSE)</f>
        <v>1.6</v>
      </c>
      <c r="L130" s="7">
        <f t="shared" si="6"/>
        <v>0</v>
      </c>
    </row>
    <row r="131" spans="1:12" ht="16" x14ac:dyDescent="0.4">
      <c r="A131" s="25" t="s">
        <v>112</v>
      </c>
      <c r="B131" s="22" t="s">
        <v>23</v>
      </c>
      <c r="C131" s="39" t="s">
        <v>189</v>
      </c>
      <c r="D131" s="32"/>
      <c r="E131" s="55"/>
      <c r="I131" s="4">
        <f t="shared" si="4"/>
        <v>250</v>
      </c>
      <c r="J131" s="4" t="str">
        <f t="shared" si="7"/>
        <v>A250</v>
      </c>
      <c r="K131" s="4">
        <f>VLOOKUP(J131, CY!C:D, 2, FALSE)</f>
        <v>1.6</v>
      </c>
      <c r="L131" s="7">
        <f t="shared" si="6"/>
        <v>0</v>
      </c>
    </row>
    <row r="132" spans="1:12" ht="16" x14ac:dyDescent="0.4">
      <c r="A132" s="25" t="s">
        <v>208</v>
      </c>
      <c r="B132" s="22" t="s">
        <v>23</v>
      </c>
      <c r="C132" s="39" t="s">
        <v>189</v>
      </c>
      <c r="D132" s="32"/>
      <c r="E132" s="55"/>
      <c r="I132" s="4">
        <f t="shared" si="4"/>
        <v>250</v>
      </c>
      <c r="J132" s="4" t="str">
        <f t="shared" si="7"/>
        <v>A250</v>
      </c>
      <c r="K132" s="4">
        <f>VLOOKUP(J132, CY!C:D, 2, FALSE)</f>
        <v>1.6</v>
      </c>
      <c r="L132" s="7">
        <f t="shared" si="6"/>
        <v>0</v>
      </c>
    </row>
    <row r="133" spans="1:12" ht="16" x14ac:dyDescent="0.4">
      <c r="A133" s="25" t="s">
        <v>113</v>
      </c>
      <c r="B133" s="22" t="s">
        <v>23</v>
      </c>
      <c r="C133" s="39" t="s">
        <v>189</v>
      </c>
      <c r="D133" s="32"/>
      <c r="E133" s="55"/>
      <c r="I133" s="4">
        <f t="shared" si="4"/>
        <v>250</v>
      </c>
      <c r="J133" s="4" t="str">
        <f t="shared" si="7"/>
        <v>A250</v>
      </c>
      <c r="K133" s="4">
        <f>VLOOKUP(J133, CY!C:D, 2, FALSE)</f>
        <v>1.6</v>
      </c>
      <c r="L133" s="7">
        <f t="shared" si="6"/>
        <v>0</v>
      </c>
    </row>
    <row r="134" spans="1:12" ht="16" x14ac:dyDescent="0.4">
      <c r="A134" s="25" t="s">
        <v>114</v>
      </c>
      <c r="B134" s="22" t="s">
        <v>23</v>
      </c>
      <c r="C134" s="39" t="s">
        <v>189</v>
      </c>
      <c r="D134" s="32"/>
      <c r="E134" s="55"/>
      <c r="I134" s="4">
        <f t="shared" si="4"/>
        <v>250</v>
      </c>
      <c r="J134" s="4" t="str">
        <f t="shared" si="7"/>
        <v>A250</v>
      </c>
      <c r="K134" s="4">
        <f>VLOOKUP(J134, CY!C:D, 2, FALSE)</f>
        <v>1.6</v>
      </c>
      <c r="L134" s="7">
        <f t="shared" si="6"/>
        <v>0</v>
      </c>
    </row>
    <row r="135" spans="1:12" ht="16" x14ac:dyDescent="0.4">
      <c r="A135" s="25" t="s">
        <v>115</v>
      </c>
      <c r="B135" s="22" t="s">
        <v>34</v>
      </c>
      <c r="C135" s="39" t="s">
        <v>189</v>
      </c>
      <c r="D135" s="32"/>
      <c r="E135" s="55"/>
      <c r="I135" s="4">
        <f t="shared" si="4"/>
        <v>250</v>
      </c>
      <c r="J135" s="4" t="str">
        <f t="shared" si="7"/>
        <v>B250</v>
      </c>
      <c r="K135" s="4">
        <f>VLOOKUP(J135, CY!C:D, 2, FALSE)</f>
        <v>1.92</v>
      </c>
      <c r="L135" s="7">
        <f t="shared" si="6"/>
        <v>0</v>
      </c>
    </row>
    <row r="136" spans="1:12" ht="16" x14ac:dyDescent="0.4">
      <c r="A136" s="25" t="s">
        <v>116</v>
      </c>
      <c r="B136" s="22" t="s">
        <v>23</v>
      </c>
      <c r="C136" s="39" t="s">
        <v>189</v>
      </c>
      <c r="D136" s="32"/>
      <c r="E136" s="55"/>
      <c r="I136" s="4">
        <f t="shared" si="4"/>
        <v>250</v>
      </c>
      <c r="J136" s="4" t="str">
        <f t="shared" si="7"/>
        <v>A250</v>
      </c>
      <c r="K136" s="4">
        <f>VLOOKUP(J136, CY!C:D, 2, FALSE)</f>
        <v>1.6</v>
      </c>
      <c r="L136" s="7">
        <f t="shared" si="6"/>
        <v>0</v>
      </c>
    </row>
    <row r="137" spans="1:12" ht="16" x14ac:dyDescent="0.4">
      <c r="A137" s="25" t="s">
        <v>117</v>
      </c>
      <c r="B137" s="22" t="s">
        <v>23</v>
      </c>
      <c r="C137" s="39" t="s">
        <v>189</v>
      </c>
      <c r="D137" s="32"/>
      <c r="E137" s="55"/>
      <c r="I137" s="4">
        <f t="shared" si="4"/>
        <v>250</v>
      </c>
      <c r="J137" s="4" t="str">
        <f t="shared" si="7"/>
        <v>A250</v>
      </c>
      <c r="K137" s="4">
        <f>VLOOKUP(J137, CY!C:D, 2, FALSE)</f>
        <v>1.6</v>
      </c>
      <c r="L137" s="7">
        <f t="shared" si="6"/>
        <v>0</v>
      </c>
    </row>
    <row r="138" spans="1:12" ht="16" x14ac:dyDescent="0.4">
      <c r="A138" s="25" t="s">
        <v>118</v>
      </c>
      <c r="B138" s="22" t="s">
        <v>23</v>
      </c>
      <c r="C138" s="39" t="s">
        <v>189</v>
      </c>
      <c r="D138" s="32"/>
      <c r="E138" s="55"/>
      <c r="I138" s="4">
        <f t="shared" si="4"/>
        <v>250</v>
      </c>
      <c r="J138" s="4" t="str">
        <f t="shared" si="7"/>
        <v>A250</v>
      </c>
      <c r="K138" s="4">
        <f>VLOOKUP(J138, CY!C:D, 2, FALSE)</f>
        <v>1.6</v>
      </c>
      <c r="L138" s="7">
        <f t="shared" si="6"/>
        <v>0</v>
      </c>
    </row>
    <row r="139" spans="1:12" ht="16" x14ac:dyDescent="0.4">
      <c r="A139" s="25" t="s">
        <v>119</v>
      </c>
      <c r="B139" s="22" t="s">
        <v>23</v>
      </c>
      <c r="C139" s="39" t="s">
        <v>189</v>
      </c>
      <c r="D139" s="32"/>
      <c r="E139" s="55"/>
      <c r="I139" s="4">
        <f t="shared" si="4"/>
        <v>250</v>
      </c>
      <c r="J139" s="4" t="str">
        <f t="shared" si="7"/>
        <v>A250</v>
      </c>
      <c r="K139" s="4">
        <f>VLOOKUP(J139, CY!C:D, 2, FALSE)</f>
        <v>1.6</v>
      </c>
      <c r="L139" s="7">
        <f t="shared" si="6"/>
        <v>0</v>
      </c>
    </row>
    <row r="140" spans="1:12" ht="16" x14ac:dyDescent="0.4">
      <c r="A140" s="25" t="s">
        <v>209</v>
      </c>
      <c r="B140" s="22" t="s">
        <v>23</v>
      </c>
      <c r="C140" s="39" t="s">
        <v>189</v>
      </c>
      <c r="D140" s="32"/>
      <c r="E140" s="55"/>
      <c r="I140" s="4">
        <f t="shared" si="4"/>
        <v>250</v>
      </c>
      <c r="J140" s="4" t="str">
        <f t="shared" si="7"/>
        <v>A250</v>
      </c>
      <c r="K140" s="4">
        <f>VLOOKUP(J140, CY!C:D, 2, FALSE)</f>
        <v>1.6</v>
      </c>
      <c r="L140" s="7">
        <f t="shared" si="6"/>
        <v>0</v>
      </c>
    </row>
    <row r="141" spans="1:12" ht="16" x14ac:dyDescent="0.4">
      <c r="A141" s="25" t="s">
        <v>120</v>
      </c>
      <c r="B141" s="22" t="s">
        <v>23</v>
      </c>
      <c r="C141" s="39" t="s">
        <v>189</v>
      </c>
      <c r="D141" s="32"/>
      <c r="E141" s="55"/>
      <c r="I141" s="4">
        <f t="shared" si="4"/>
        <v>250</v>
      </c>
      <c r="J141" s="4" t="str">
        <f t="shared" si="7"/>
        <v>A250</v>
      </c>
      <c r="K141" s="4">
        <f>VLOOKUP(J141, CY!C:D, 2, FALSE)</f>
        <v>1.6</v>
      </c>
      <c r="L141" s="7">
        <f t="shared" si="6"/>
        <v>0</v>
      </c>
    </row>
    <row r="142" spans="1:12" ht="16" x14ac:dyDescent="0.4">
      <c r="A142" s="25" t="s">
        <v>220</v>
      </c>
      <c r="B142" s="22" t="s">
        <v>34</v>
      </c>
      <c r="C142" s="39" t="s">
        <v>189</v>
      </c>
      <c r="D142" s="32"/>
      <c r="E142" s="55"/>
      <c r="I142" s="4">
        <f t="shared" si="4"/>
        <v>250</v>
      </c>
      <c r="J142" s="4" t="str">
        <f t="shared" si="7"/>
        <v>B250</v>
      </c>
      <c r="K142" s="4">
        <f>VLOOKUP(J142, CY!C:D, 2, FALSE)</f>
        <v>1.92</v>
      </c>
      <c r="L142" s="7">
        <f t="shared" si="6"/>
        <v>0</v>
      </c>
    </row>
    <row r="143" spans="1:12" ht="16" x14ac:dyDescent="0.4">
      <c r="A143" s="25" t="s">
        <v>121</v>
      </c>
      <c r="B143" s="22" t="s">
        <v>34</v>
      </c>
      <c r="C143" s="39" t="s">
        <v>189</v>
      </c>
      <c r="D143" s="32"/>
      <c r="E143" s="55"/>
      <c r="I143" s="4">
        <f t="shared" si="4"/>
        <v>250</v>
      </c>
      <c r="J143" s="4" t="str">
        <f t="shared" si="7"/>
        <v>B250</v>
      </c>
      <c r="K143" s="4">
        <f>VLOOKUP(J143, CY!C:D, 2, FALSE)</f>
        <v>1.92</v>
      </c>
      <c r="L143" s="7">
        <f t="shared" si="6"/>
        <v>0</v>
      </c>
    </row>
    <row r="144" spans="1:12" ht="16" x14ac:dyDescent="0.4">
      <c r="A144" s="25" t="s">
        <v>122</v>
      </c>
      <c r="B144" s="22" t="s">
        <v>23</v>
      </c>
      <c r="C144" s="39" t="s">
        <v>189</v>
      </c>
      <c r="D144" s="32"/>
      <c r="E144" s="55"/>
      <c r="I144" s="4">
        <f t="shared" si="4"/>
        <v>250</v>
      </c>
      <c r="J144" s="4" t="str">
        <f t="shared" si="7"/>
        <v>A250</v>
      </c>
      <c r="K144" s="4">
        <f>VLOOKUP(J144, CY!C:D, 2, FALSE)</f>
        <v>1.6</v>
      </c>
      <c r="L144" s="7">
        <f t="shared" si="6"/>
        <v>0</v>
      </c>
    </row>
    <row r="145" spans="1:12" ht="16" x14ac:dyDescent="0.4">
      <c r="A145" s="25" t="s">
        <v>123</v>
      </c>
      <c r="B145" s="22" t="s">
        <v>34</v>
      </c>
      <c r="C145" s="39" t="s">
        <v>189</v>
      </c>
      <c r="D145" s="32"/>
      <c r="E145" s="55"/>
      <c r="I145" s="4">
        <f t="shared" si="4"/>
        <v>250</v>
      </c>
      <c r="J145" s="4" t="str">
        <f t="shared" si="7"/>
        <v>B250</v>
      </c>
      <c r="K145" s="4">
        <f>VLOOKUP(J145, CY!C:D, 2, FALSE)</f>
        <v>1.92</v>
      </c>
      <c r="L145" s="7">
        <f t="shared" si="6"/>
        <v>0</v>
      </c>
    </row>
    <row r="146" spans="1:12" ht="16" x14ac:dyDescent="0.4">
      <c r="A146" s="25" t="s">
        <v>210</v>
      </c>
      <c r="B146" s="22" t="s">
        <v>34</v>
      </c>
      <c r="C146" s="39" t="s">
        <v>189</v>
      </c>
      <c r="D146" s="32"/>
      <c r="E146" s="55"/>
      <c r="I146" s="4">
        <f t="shared" si="4"/>
        <v>250</v>
      </c>
      <c r="J146" s="4" t="str">
        <f t="shared" si="7"/>
        <v>B250</v>
      </c>
      <c r="K146" s="4">
        <f>VLOOKUP(J146, CY!C:D, 2, FALSE)</f>
        <v>1.92</v>
      </c>
      <c r="L146" s="7">
        <f t="shared" si="6"/>
        <v>0</v>
      </c>
    </row>
    <row r="147" spans="1:12" ht="16" x14ac:dyDescent="0.4">
      <c r="A147" s="25" t="s">
        <v>211</v>
      </c>
      <c r="B147" s="22" t="s">
        <v>23</v>
      </c>
      <c r="C147" s="39" t="s">
        <v>189</v>
      </c>
      <c r="D147" s="32"/>
      <c r="E147" s="55"/>
      <c r="I147" s="4">
        <f t="shared" si="4"/>
        <v>250</v>
      </c>
      <c r="J147" s="4" t="str">
        <f t="shared" si="7"/>
        <v>A250</v>
      </c>
      <c r="K147" s="4">
        <f>VLOOKUP(J147, CY!C:D, 2, FALSE)</f>
        <v>1.6</v>
      </c>
      <c r="L147" s="7">
        <f t="shared" si="6"/>
        <v>0</v>
      </c>
    </row>
    <row r="148" spans="1:12" ht="16" x14ac:dyDescent="0.4">
      <c r="A148" s="25" t="s">
        <v>124</v>
      </c>
      <c r="B148" s="22" t="s">
        <v>23</v>
      </c>
      <c r="C148" s="39" t="s">
        <v>189</v>
      </c>
      <c r="D148" s="32"/>
      <c r="E148" s="55"/>
      <c r="I148" s="4">
        <f t="shared" si="4"/>
        <v>250</v>
      </c>
      <c r="J148" s="4" t="str">
        <f t="shared" si="7"/>
        <v>A250</v>
      </c>
      <c r="K148" s="4">
        <f>VLOOKUP(J148, CY!C:D, 2, FALSE)</f>
        <v>1.6</v>
      </c>
      <c r="L148" s="7">
        <f t="shared" si="6"/>
        <v>0</v>
      </c>
    </row>
    <row r="149" spans="1:12" ht="16" x14ac:dyDescent="0.4">
      <c r="A149" s="25" t="s">
        <v>125</v>
      </c>
      <c r="B149" s="22" t="s">
        <v>23</v>
      </c>
      <c r="C149" s="39" t="s">
        <v>189</v>
      </c>
      <c r="D149" s="32"/>
      <c r="E149" s="55"/>
      <c r="I149" s="4">
        <f t="shared" si="4"/>
        <v>250</v>
      </c>
      <c r="J149" s="4" t="str">
        <f t="shared" si="7"/>
        <v>A250</v>
      </c>
      <c r="K149" s="4">
        <f>VLOOKUP(J149, CY!C:D, 2, FALSE)</f>
        <v>1.6</v>
      </c>
      <c r="L149" s="7">
        <f t="shared" si="6"/>
        <v>0</v>
      </c>
    </row>
    <row r="150" spans="1:12" ht="16" x14ac:dyDescent="0.4">
      <c r="A150" s="25" t="s">
        <v>221</v>
      </c>
      <c r="B150" s="22" t="s">
        <v>23</v>
      </c>
      <c r="C150" s="39" t="s">
        <v>189</v>
      </c>
      <c r="D150" s="32"/>
      <c r="E150" s="55"/>
      <c r="I150" s="4">
        <f t="shared" si="4"/>
        <v>250</v>
      </c>
      <c r="J150" s="4" t="str">
        <f t="shared" si="7"/>
        <v>A250</v>
      </c>
      <c r="K150" s="4">
        <f>VLOOKUP(J150, CY!C:D, 2, FALSE)</f>
        <v>1.6</v>
      </c>
      <c r="L150" s="7">
        <f t="shared" si="6"/>
        <v>0</v>
      </c>
    </row>
    <row r="151" spans="1:12" ht="16" x14ac:dyDescent="0.4">
      <c r="A151" s="25" t="s">
        <v>126</v>
      </c>
      <c r="B151" s="22" t="s">
        <v>23</v>
      </c>
      <c r="C151" s="39" t="s">
        <v>189</v>
      </c>
      <c r="D151" s="32"/>
      <c r="E151" s="55"/>
      <c r="I151" s="4">
        <f t="shared" si="4"/>
        <v>250</v>
      </c>
      <c r="J151" s="4" t="str">
        <f t="shared" si="7"/>
        <v>A250</v>
      </c>
      <c r="K151" s="4">
        <f>VLOOKUP(J151, CY!C:D, 2, FALSE)</f>
        <v>1.6</v>
      </c>
      <c r="L151" s="7">
        <f t="shared" si="6"/>
        <v>0</v>
      </c>
    </row>
    <row r="152" spans="1:12" ht="16" x14ac:dyDescent="0.4">
      <c r="A152" s="25" t="s">
        <v>127</v>
      </c>
      <c r="B152" s="22" t="s">
        <v>23</v>
      </c>
      <c r="C152" s="39" t="s">
        <v>189</v>
      </c>
      <c r="D152" s="32"/>
      <c r="E152" s="55"/>
      <c r="I152" s="4">
        <f t="shared" si="4"/>
        <v>250</v>
      </c>
      <c r="J152" s="4" t="str">
        <f t="shared" si="7"/>
        <v>A250</v>
      </c>
      <c r="K152" s="4">
        <f>VLOOKUP(J152, CY!C:D, 2, FALSE)</f>
        <v>1.6</v>
      </c>
      <c r="L152" s="7">
        <f t="shared" si="6"/>
        <v>0</v>
      </c>
    </row>
    <row r="153" spans="1:12" ht="16" x14ac:dyDescent="0.4">
      <c r="A153" s="25" t="s">
        <v>128</v>
      </c>
      <c r="B153" s="22" t="s">
        <v>34</v>
      </c>
      <c r="C153" s="39" t="s">
        <v>189</v>
      </c>
      <c r="D153" s="32"/>
      <c r="E153" s="55"/>
      <c r="I153" s="4">
        <f t="shared" si="4"/>
        <v>250</v>
      </c>
      <c r="J153" s="4" t="str">
        <f t="shared" si="7"/>
        <v>B250</v>
      </c>
      <c r="K153" s="4">
        <f>VLOOKUP(J153, CY!C:D, 2, FALSE)</f>
        <v>1.92</v>
      </c>
      <c r="L153" s="7">
        <f t="shared" si="6"/>
        <v>0</v>
      </c>
    </row>
    <row r="154" spans="1:12" ht="16" x14ac:dyDescent="0.4">
      <c r="A154" s="25" t="s">
        <v>129</v>
      </c>
      <c r="B154" s="22" t="s">
        <v>34</v>
      </c>
      <c r="C154" s="39" t="s">
        <v>189</v>
      </c>
      <c r="D154" s="32"/>
      <c r="E154" s="55"/>
      <c r="I154" s="4">
        <f t="shared" si="4"/>
        <v>250</v>
      </c>
      <c r="J154" s="4" t="str">
        <f t="shared" si="7"/>
        <v>B250</v>
      </c>
      <c r="K154" s="4">
        <f>VLOOKUP(J154, CY!C:D, 2, FALSE)</f>
        <v>1.92</v>
      </c>
      <c r="L154" s="7">
        <f t="shared" si="6"/>
        <v>0</v>
      </c>
    </row>
    <row r="155" spans="1:12" ht="16" x14ac:dyDescent="0.4">
      <c r="A155" s="25" t="s">
        <v>130</v>
      </c>
      <c r="B155" s="22" t="s">
        <v>23</v>
      </c>
      <c r="C155" s="39" t="s">
        <v>189</v>
      </c>
      <c r="D155" s="32"/>
      <c r="E155" s="55"/>
      <c r="I155" s="4">
        <f t="shared" si="4"/>
        <v>250</v>
      </c>
      <c r="J155" s="4" t="str">
        <f t="shared" si="7"/>
        <v>A250</v>
      </c>
      <c r="K155" s="4">
        <f>VLOOKUP(J155, CY!C:D, 2, FALSE)</f>
        <v>1.6</v>
      </c>
      <c r="L155" s="7">
        <f t="shared" si="6"/>
        <v>0</v>
      </c>
    </row>
    <row r="156" spans="1:12" ht="16" x14ac:dyDescent="0.4">
      <c r="A156" s="25" t="s">
        <v>131</v>
      </c>
      <c r="B156" s="22" t="s">
        <v>39</v>
      </c>
      <c r="C156" s="39" t="s">
        <v>189</v>
      </c>
      <c r="D156" s="32"/>
      <c r="E156" s="55"/>
      <c r="I156" s="4">
        <f t="shared" ref="I156:I161" si="8">$F$11</f>
        <v>250</v>
      </c>
      <c r="J156" s="4" t="str">
        <f t="shared" ref="J156:J161" si="9">CONCATENATE(B156,I156)</f>
        <v>C250</v>
      </c>
      <c r="K156" s="4">
        <f>VLOOKUP(J156, CY!C:D, 2, FALSE)</f>
        <v>2.59</v>
      </c>
      <c r="L156" s="7">
        <f t="shared" ref="L156:L160" si="10">SUM(D156*K156)</f>
        <v>0</v>
      </c>
    </row>
    <row r="157" spans="1:12" ht="16" x14ac:dyDescent="0.4">
      <c r="A157" s="25" t="s">
        <v>212</v>
      </c>
      <c r="B157" s="22" t="s">
        <v>23</v>
      </c>
      <c r="C157" s="39" t="s">
        <v>189</v>
      </c>
      <c r="D157" s="32"/>
      <c r="E157" s="55"/>
      <c r="I157" s="4">
        <f t="shared" si="8"/>
        <v>250</v>
      </c>
      <c r="J157" s="4" t="str">
        <f t="shared" si="9"/>
        <v>A250</v>
      </c>
      <c r="K157" s="4">
        <f>VLOOKUP(J157, CY!C:D, 2, FALSE)</f>
        <v>1.6</v>
      </c>
      <c r="L157" s="7">
        <f t="shared" si="10"/>
        <v>0</v>
      </c>
    </row>
    <row r="158" spans="1:12" ht="16" x14ac:dyDescent="0.4">
      <c r="A158" s="25" t="s">
        <v>132</v>
      </c>
      <c r="B158" s="22" t="s">
        <v>23</v>
      </c>
      <c r="C158" s="39" t="s">
        <v>189</v>
      </c>
      <c r="D158" s="32"/>
      <c r="E158" s="55"/>
      <c r="I158" s="4">
        <f t="shared" si="8"/>
        <v>250</v>
      </c>
      <c r="J158" s="4" t="str">
        <f t="shared" si="9"/>
        <v>A250</v>
      </c>
      <c r="K158" s="4">
        <f>VLOOKUP(J158, CY!C:D, 2, FALSE)</f>
        <v>1.6</v>
      </c>
      <c r="L158" s="7">
        <f t="shared" si="10"/>
        <v>0</v>
      </c>
    </row>
    <row r="159" spans="1:12" ht="16" x14ac:dyDescent="0.4">
      <c r="A159" s="25" t="s">
        <v>213</v>
      </c>
      <c r="B159" s="22" t="s">
        <v>23</v>
      </c>
      <c r="C159" s="39" t="s">
        <v>189</v>
      </c>
      <c r="D159" s="32"/>
      <c r="E159" s="55"/>
      <c r="I159" s="4">
        <f t="shared" si="8"/>
        <v>250</v>
      </c>
      <c r="J159" s="4" t="str">
        <f t="shared" si="9"/>
        <v>A250</v>
      </c>
      <c r="K159" s="4">
        <f>VLOOKUP(J159, CY!C:D, 2, FALSE)</f>
        <v>1.6</v>
      </c>
      <c r="L159" s="7">
        <f t="shared" si="10"/>
        <v>0</v>
      </c>
    </row>
    <row r="160" spans="1:12" ht="16" x14ac:dyDescent="0.4">
      <c r="A160" s="25" t="s">
        <v>222</v>
      </c>
      <c r="B160" s="22" t="s">
        <v>23</v>
      </c>
      <c r="C160" s="39" t="s">
        <v>189</v>
      </c>
      <c r="D160" s="32"/>
      <c r="E160" s="55"/>
      <c r="I160" s="4">
        <f t="shared" si="8"/>
        <v>250</v>
      </c>
      <c r="J160" s="4" t="str">
        <f t="shared" si="9"/>
        <v>A250</v>
      </c>
      <c r="K160" s="4">
        <f>VLOOKUP(J160, CY!C:D, 2, FALSE)</f>
        <v>1.6</v>
      </c>
      <c r="L160" s="7">
        <f t="shared" si="10"/>
        <v>0</v>
      </c>
    </row>
    <row r="161" spans="1:12" ht="16" x14ac:dyDescent="0.4">
      <c r="A161" s="25" t="s">
        <v>133</v>
      </c>
      <c r="B161" s="22" t="s">
        <v>23</v>
      </c>
      <c r="C161" s="39" t="s">
        <v>189</v>
      </c>
      <c r="D161" s="32"/>
      <c r="E161" s="55"/>
      <c r="I161" s="4">
        <f t="shared" si="8"/>
        <v>250</v>
      </c>
      <c r="J161" s="4" t="str">
        <f t="shared" si="9"/>
        <v>A250</v>
      </c>
      <c r="K161" s="4">
        <f>VLOOKUP(J161, CY!C:D, 2, FALSE)</f>
        <v>1.6</v>
      </c>
      <c r="L161" s="7">
        <f>SUM(D161*K161)</f>
        <v>0</v>
      </c>
    </row>
    <row r="162" spans="1:12" x14ac:dyDescent="0.35">
      <c r="L162" s="16"/>
    </row>
    <row r="163" spans="1:12" x14ac:dyDescent="0.35">
      <c r="L163" s="16"/>
    </row>
    <row r="164" spans="1:12" x14ac:dyDescent="0.35">
      <c r="L164" s="16"/>
    </row>
    <row r="165" spans="1:12" x14ac:dyDescent="0.35">
      <c r="L165" s="16"/>
    </row>
    <row r="166" spans="1:12" x14ac:dyDescent="0.35">
      <c r="L166" s="16"/>
    </row>
    <row r="167" spans="1:12" x14ac:dyDescent="0.35">
      <c r="L167" s="16"/>
    </row>
    <row r="168" spans="1:12" x14ac:dyDescent="0.35">
      <c r="L168" s="16"/>
    </row>
    <row r="169" spans="1:12" x14ac:dyDescent="0.35">
      <c r="L169" s="16"/>
    </row>
  </sheetData>
  <sheetProtection algorithmName="SHA-512" hashValue="u1z5EdofqqD9ZiWLh/IiwI5YUPjXePdHLYoRa5/U6tsjc0JXfy2wc1b6Gs2EvUAoo6h1vA9GHNXo2UwufpqMRw==" saltValue="cIawqId74hbh4VGE/no77g==" spinCount="100000" sheet="1" objects="1" scenarios="1"/>
  <mergeCells count="6">
    <mergeCell ref="A19:H19"/>
    <mergeCell ref="A1:H1"/>
    <mergeCell ref="D7:I7"/>
    <mergeCell ref="D8:I8"/>
    <mergeCell ref="A10:E10"/>
    <mergeCell ref="D5:H5"/>
  </mergeCells>
  <conditionalFormatting sqref="A10">
    <cfRule type="expression" dxfId="1" priority="2">
      <formula>SUM(I10)&lt;2000</formula>
    </cfRule>
  </conditionalFormatting>
  <conditionalFormatting sqref="F10">
    <cfRule type="expression" dxfId="0" priority="1">
      <formula>SUM(I10)&lt;2000</formula>
    </cfRule>
  </conditionalFormatting>
  <dataValidations disablePrompts="1" count="3">
    <dataValidation type="whole" errorStyle="warning" allowBlank="1" showInputMessage="1" showErrorMessage="1" error="The cell must contain a whole number only - please input the correct number" sqref="D983068:E983201 D65564:E65697 D131100:E131233 D196636:E196769 D262172:E262305 D327708:E327841 D393244:E393377 D458780:E458913 D524316:E524449 D589852:E589985 D655388:E655521 D720924:E721057 D786460:E786593 D851996:E852129 D917532:E917665 D28:E161" xr:uid="{FA90FD7B-5214-40B9-899E-A1E7B4D58577}">
      <formula1>0</formula1>
      <formula2>1000000</formula2>
    </dataValidation>
    <dataValidation type="list" showInputMessage="1" showErrorMessage="1" errorTitle="Invalid Entry" error="Please choose from dropdown" promptTitle="Please choose from dropdown" sqref="F983051 F65547 F131083 F196619 F262155 F327691 F393227 F458763 F524299 F589835 F655371 F720907 F786443 F851979 F917515" xr:uid="{ADCB7736-FE47-4136-BA6A-CF1334B0AADD}">
      <formula1>Weights</formula1>
    </dataValidation>
    <dataValidation type="list" allowBlank="1" showInputMessage="1" showErrorMessage="1" errorTitle="Invalid Entry" error="Please choose from dropdown" promptTitle="Please choose from dropdown" sqref="F12:H12 F65548:H65548 F131084:H131084 F196620:H196620 F262156:H262156 F327692:H327692 F393228:H393228 F458764:H458764 F524300:H524300 F589836:H589836 F655372:H655372 F720908:H720908 F786444:H786444 F851980:H851980 F917516:H917516 F983052:H983052" xr:uid="{5BFFB068-326D-40B8-A5CC-3F5425AD3BDB}">
      <formula1>Weights</formula1>
    </dataValidation>
  </dataValidations>
  <pageMargins left="0.7" right="0.7" top="0.75" bottom="0.75" header="0.3" footer="0.3"/>
  <headerFooter>
    <oddHeader>&amp;L&amp;"Aptos"&amp;10&amp;K000000 Classification: Public&amp;1#_x000D_</oddHeader>
  </headerFooter>
  <legacyDrawing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errorTitle="Invalid Entry" error="Please choose from dropdown" promptTitle="Please choose from dropdown" xr:uid="{207EA86B-22D0-44DC-9F7C-32DAB342540F}">
          <x14:formula1>
            <xm:f>CY!$H$3:$H$8</xm:f>
          </x14:formula1>
          <xm:sqref>F11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687D3-84EF-49B7-A213-BA43831D454D}">
  <dimension ref="A4:P23"/>
  <sheetViews>
    <sheetView workbookViewId="0">
      <selection activeCell="P24" sqref="P24"/>
    </sheetView>
  </sheetViews>
  <sheetFormatPr defaultRowHeight="14.5" x14ac:dyDescent="0.35"/>
  <cols>
    <col min="15" max="15" width="35.08984375" customWidth="1"/>
  </cols>
  <sheetData>
    <row r="4" spans="1:16" ht="16" x14ac:dyDescent="0.4">
      <c r="A4" t="s">
        <v>23</v>
      </c>
      <c r="B4">
        <v>250</v>
      </c>
      <c r="C4" t="str">
        <f>_xlfn.CONCAT(A4, B4)</f>
        <v>A250</v>
      </c>
      <c r="D4" s="29">
        <v>1.6</v>
      </c>
      <c r="H4">
        <v>250</v>
      </c>
      <c r="J4">
        <v>1.7199999999999998</v>
      </c>
      <c r="N4" t="s">
        <v>134</v>
      </c>
      <c r="O4" s="13" t="s">
        <v>154</v>
      </c>
      <c r="P4" t="s">
        <v>169</v>
      </c>
    </row>
    <row r="5" spans="1:16" ht="16" x14ac:dyDescent="0.4">
      <c r="A5" t="s">
        <v>23</v>
      </c>
      <c r="B5">
        <v>375</v>
      </c>
      <c r="C5" t="str">
        <f t="shared" ref="C5:C18" si="0">_xlfn.CONCAT(A5, B5)</f>
        <v>A375</v>
      </c>
      <c r="D5" s="29">
        <v>2.11</v>
      </c>
      <c r="H5">
        <v>375</v>
      </c>
      <c r="J5">
        <v>2.3000000000000003</v>
      </c>
      <c r="N5" t="s">
        <v>135</v>
      </c>
      <c r="O5" s="13" t="s">
        <v>155</v>
      </c>
      <c r="P5" t="s">
        <v>170</v>
      </c>
    </row>
    <row r="6" spans="1:16" ht="16" x14ac:dyDescent="0.4">
      <c r="A6" t="s">
        <v>23</v>
      </c>
      <c r="B6">
        <v>500</v>
      </c>
      <c r="C6" t="str">
        <f t="shared" si="0"/>
        <v>A500</v>
      </c>
      <c r="D6" s="29">
        <v>2.5299999999999998</v>
      </c>
      <c r="H6">
        <v>500</v>
      </c>
      <c r="J6">
        <v>2.76</v>
      </c>
      <c r="N6" t="s">
        <v>136</v>
      </c>
      <c r="O6" s="18" t="s">
        <v>156</v>
      </c>
      <c r="P6" t="s">
        <v>171</v>
      </c>
    </row>
    <row r="7" spans="1:16" ht="16" x14ac:dyDescent="0.4">
      <c r="A7" t="s">
        <v>23</v>
      </c>
      <c r="B7">
        <v>750</v>
      </c>
      <c r="C7" t="str">
        <f t="shared" si="0"/>
        <v>A750</v>
      </c>
      <c r="D7" s="30">
        <v>3.92</v>
      </c>
      <c r="H7">
        <v>750</v>
      </c>
      <c r="J7">
        <v>4.3100000000000005</v>
      </c>
      <c r="N7" t="s">
        <v>137</v>
      </c>
      <c r="O7" s="13" t="s">
        <v>157</v>
      </c>
      <c r="P7" t="s">
        <v>172</v>
      </c>
    </row>
    <row r="8" spans="1:16" ht="16" x14ac:dyDescent="0.4">
      <c r="A8" t="s">
        <v>23</v>
      </c>
      <c r="B8">
        <v>1000</v>
      </c>
      <c r="C8" t="str">
        <f t="shared" si="0"/>
        <v>A1000</v>
      </c>
      <c r="D8" s="30">
        <v>4.33</v>
      </c>
      <c r="H8">
        <v>1000</v>
      </c>
      <c r="J8">
        <v>4.7700000000000005</v>
      </c>
      <c r="N8" t="s">
        <v>138</v>
      </c>
      <c r="O8" s="13" t="s">
        <v>158</v>
      </c>
      <c r="P8" t="s">
        <v>173</v>
      </c>
    </row>
    <row r="9" spans="1:16" ht="16" x14ac:dyDescent="0.4">
      <c r="A9" t="s">
        <v>34</v>
      </c>
      <c r="B9">
        <v>250</v>
      </c>
      <c r="C9" t="str">
        <f t="shared" si="0"/>
        <v>B250</v>
      </c>
      <c r="D9" s="31">
        <v>1.92</v>
      </c>
      <c r="N9" t="s">
        <v>139</v>
      </c>
      <c r="O9" s="18" t="s">
        <v>159</v>
      </c>
      <c r="P9" t="s">
        <v>174</v>
      </c>
    </row>
    <row r="10" spans="1:16" ht="16" x14ac:dyDescent="0.4">
      <c r="A10" t="s">
        <v>34</v>
      </c>
      <c r="B10">
        <v>375</v>
      </c>
      <c r="C10" t="str">
        <f t="shared" si="0"/>
        <v>B375</v>
      </c>
      <c r="D10" s="31">
        <v>2.59</v>
      </c>
      <c r="N10" t="s">
        <v>140</v>
      </c>
      <c r="O10" s="13" t="s">
        <v>160</v>
      </c>
      <c r="P10" t="s">
        <v>175</v>
      </c>
    </row>
    <row r="11" spans="1:16" ht="16" x14ac:dyDescent="0.4">
      <c r="A11" t="s">
        <v>34</v>
      </c>
      <c r="B11">
        <v>500</v>
      </c>
      <c r="C11" t="str">
        <f t="shared" si="0"/>
        <v>B500</v>
      </c>
      <c r="D11" s="31">
        <v>3.11</v>
      </c>
      <c r="N11" t="s">
        <v>141</v>
      </c>
      <c r="O11" s="13" t="s">
        <v>161</v>
      </c>
      <c r="P11" t="s">
        <v>176</v>
      </c>
    </row>
    <row r="12" spans="1:16" ht="16" x14ac:dyDescent="0.4">
      <c r="A12" t="s">
        <v>34</v>
      </c>
      <c r="B12">
        <v>750</v>
      </c>
      <c r="C12" t="str">
        <f t="shared" si="0"/>
        <v>B750</v>
      </c>
      <c r="D12" s="31">
        <v>4.9000000000000004</v>
      </c>
      <c r="N12" t="s">
        <v>142</v>
      </c>
      <c r="O12" s="18" t="s">
        <v>162</v>
      </c>
      <c r="P12" t="s">
        <v>177</v>
      </c>
    </row>
    <row r="13" spans="1:16" ht="16" x14ac:dyDescent="0.4">
      <c r="A13" t="s">
        <v>34</v>
      </c>
      <c r="B13">
        <v>1000</v>
      </c>
      <c r="C13" t="str">
        <f t="shared" si="0"/>
        <v>B1000</v>
      </c>
      <c r="D13" s="31">
        <v>5.4300000000000006</v>
      </c>
      <c r="N13" t="s">
        <v>143</v>
      </c>
      <c r="O13" s="13" t="s">
        <v>163</v>
      </c>
      <c r="P13" t="s">
        <v>178</v>
      </c>
    </row>
    <row r="14" spans="1:16" ht="16" x14ac:dyDescent="0.4">
      <c r="A14" t="s">
        <v>39</v>
      </c>
      <c r="B14">
        <v>250</v>
      </c>
      <c r="C14" t="str">
        <f t="shared" si="0"/>
        <v>C250</v>
      </c>
      <c r="D14" s="31">
        <v>2.59</v>
      </c>
      <c r="N14" t="s">
        <v>144</v>
      </c>
      <c r="O14" s="13" t="s">
        <v>164</v>
      </c>
      <c r="P14" t="s">
        <v>179</v>
      </c>
    </row>
    <row r="15" spans="1:16" ht="16" x14ac:dyDescent="0.4">
      <c r="A15" t="s">
        <v>39</v>
      </c>
      <c r="B15">
        <v>375</v>
      </c>
      <c r="C15" t="str">
        <f t="shared" si="0"/>
        <v>C375</v>
      </c>
      <c r="D15" s="31">
        <v>3.53</v>
      </c>
      <c r="N15" t="s">
        <v>145</v>
      </c>
      <c r="O15" s="18" t="s">
        <v>165</v>
      </c>
      <c r="P15" t="s">
        <v>180</v>
      </c>
    </row>
    <row r="16" spans="1:16" ht="16" x14ac:dyDescent="0.4">
      <c r="A16" t="s">
        <v>39</v>
      </c>
      <c r="B16">
        <v>500</v>
      </c>
      <c r="C16" t="str">
        <f t="shared" si="0"/>
        <v>C500</v>
      </c>
      <c r="D16" s="31">
        <v>4.29</v>
      </c>
      <c r="N16" t="s">
        <v>146</v>
      </c>
      <c r="O16" s="13" t="s">
        <v>166</v>
      </c>
      <c r="P16" t="s">
        <v>181</v>
      </c>
    </row>
    <row r="17" spans="1:16" ht="16" x14ac:dyDescent="0.4">
      <c r="A17" t="s">
        <v>39</v>
      </c>
      <c r="B17">
        <v>750</v>
      </c>
      <c r="C17" t="str">
        <f t="shared" si="0"/>
        <v>C750</v>
      </c>
      <c r="D17" s="31">
        <v>6.85</v>
      </c>
      <c r="N17" t="s">
        <v>147</v>
      </c>
      <c r="O17" s="13" t="s">
        <v>167</v>
      </c>
      <c r="P17" t="s">
        <v>182</v>
      </c>
    </row>
    <row r="18" spans="1:16" ht="16" x14ac:dyDescent="0.4">
      <c r="A18" t="s">
        <v>39</v>
      </c>
      <c r="B18">
        <v>1000</v>
      </c>
      <c r="C18" t="str">
        <f t="shared" si="0"/>
        <v>C1000</v>
      </c>
      <c r="D18" s="31">
        <v>7.61</v>
      </c>
      <c r="N18" t="s">
        <v>148</v>
      </c>
      <c r="O18" s="18" t="s">
        <v>168</v>
      </c>
      <c r="P18" t="s">
        <v>183</v>
      </c>
    </row>
    <row r="19" spans="1:16" ht="16" x14ac:dyDescent="0.4">
      <c r="N19">
        <v>250</v>
      </c>
      <c r="O19" s="13" t="s">
        <v>149</v>
      </c>
      <c r="P19" t="s">
        <v>184</v>
      </c>
    </row>
    <row r="20" spans="1:16" ht="16" x14ac:dyDescent="0.4">
      <c r="N20">
        <v>375</v>
      </c>
      <c r="O20" s="13" t="s">
        <v>150</v>
      </c>
      <c r="P20" t="s">
        <v>185</v>
      </c>
    </row>
    <row r="21" spans="1:16" ht="16" x14ac:dyDescent="0.4">
      <c r="N21">
        <v>500</v>
      </c>
      <c r="O21" s="13" t="s">
        <v>151</v>
      </c>
      <c r="P21" t="s">
        <v>186</v>
      </c>
    </row>
    <row r="22" spans="1:16" ht="16" x14ac:dyDescent="0.4">
      <c r="N22">
        <v>750</v>
      </c>
      <c r="O22" s="13" t="s">
        <v>152</v>
      </c>
      <c r="P22" t="s">
        <v>187</v>
      </c>
    </row>
    <row r="23" spans="1:16" x14ac:dyDescent="0.35">
      <c r="N23">
        <v>1000</v>
      </c>
      <c r="O23" t="s">
        <v>153</v>
      </c>
      <c r="P23" t="s">
        <v>188</v>
      </c>
    </row>
  </sheetData>
  <pageMargins left="0.7" right="0.7" top="0.75" bottom="0.75" header="0.3" footer="0.3"/>
  <headerFooter>
    <oddHeader>&amp;L&amp;"Aptos"&amp;10&amp;K000000 Classification: Public&amp;1#_x000D_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Manifest</vt:lpstr>
      <vt:lpstr>CY</vt:lpstr>
      <vt:lpstr>Avg</vt:lpstr>
      <vt:lpstr>CompRate</vt:lpstr>
    </vt:vector>
  </TitlesOfParts>
  <Company>An 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Cunningham</dc:creator>
  <cp:lastModifiedBy>Paul Cunningham</cp:lastModifiedBy>
  <dcterms:created xsi:type="dcterms:W3CDTF">2026-02-04T14:19:54Z</dcterms:created>
  <dcterms:modified xsi:type="dcterms:W3CDTF">2026-02-13T10:54:52Z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6df612-77ae-481e-bce7-2975988280d3_Enabled">
    <vt:lpwstr>true</vt:lpwstr>
  </property>
  <property fmtid="{D5CDD505-2E9C-101B-9397-08002B2CF9AE}" pid="3" name="MSIP_Label_b86df612-77ae-481e-bce7-2975988280d3_SetDate">
    <vt:lpwstr>2026-02-04T14:31:07Z</vt:lpwstr>
  </property>
  <property fmtid="{D5CDD505-2E9C-101B-9397-08002B2CF9AE}" pid="4" name="MSIP_Label_b86df612-77ae-481e-bce7-2975988280d3_Method">
    <vt:lpwstr>Privileged</vt:lpwstr>
  </property>
  <property fmtid="{D5CDD505-2E9C-101B-9397-08002B2CF9AE}" pid="5" name="MSIP_Label_b86df612-77ae-481e-bce7-2975988280d3_Name">
    <vt:lpwstr>Public</vt:lpwstr>
  </property>
  <property fmtid="{D5CDD505-2E9C-101B-9397-08002B2CF9AE}" pid="6" name="MSIP_Label_b86df612-77ae-481e-bce7-2975988280d3_SiteId">
    <vt:lpwstr>0a9ed44d-8fd6-4503-81c8-05fbe0b937ca</vt:lpwstr>
  </property>
  <property fmtid="{D5CDD505-2E9C-101B-9397-08002B2CF9AE}" pid="7" name="MSIP_Label_b86df612-77ae-481e-bce7-2975988280d3_ActionId">
    <vt:lpwstr>135dbb9b-7b19-48db-a538-1076a68358d4</vt:lpwstr>
  </property>
  <property fmtid="{D5CDD505-2E9C-101B-9397-08002B2CF9AE}" pid="8" name="MSIP_Label_b86df612-77ae-481e-bce7-2975988280d3_ContentBits">
    <vt:lpwstr>1</vt:lpwstr>
  </property>
  <property fmtid="{D5CDD505-2E9C-101B-9397-08002B2CF9AE}" pid="9" name="MSIP_Label_b86df612-77ae-481e-bce7-2975988280d3_Tag">
    <vt:lpwstr>10, 0, 1, 1</vt:lpwstr>
  </property>
</Properties>
</file>