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nninghampau\Downloads\"/>
    </mc:Choice>
  </mc:AlternateContent>
  <xr:revisionPtr revIDLastSave="0" documentId="13_ncr:1_{C8F292FC-A951-42E8-BDE4-251C4D3C72A3}" xr6:coauthVersionLast="47" xr6:coauthVersionMax="47" xr10:uidLastSave="{00000000-0000-0000-0000-000000000000}"/>
  <workbookProtection workbookAlgorithmName="SHA-512" workbookHashValue="5xFHTG5wBfyOOB/5E+6LOJYfo40TSuB3Wus4WbmBzLUAStSCumsUMn6q8nDi8Rb7sQ+px0wJIrR9xxjjfFnRQg==" workbookSaltValue="McSiyf+JtgUuO/C1dOMGcA==" workbookSpinCount="100000" lockStructure="1"/>
  <bookViews>
    <workbookView xWindow="-15090" yWindow="-16560" windowWidth="14610" windowHeight="15585" activeTab="1" xr2:uid="{7E90FD52-5963-45B6-B055-696461005442}"/>
  </bookViews>
  <sheets>
    <sheet name="Instructions" sheetId="3" r:id="rId1"/>
    <sheet name="Manifest" sheetId="1" r:id="rId2"/>
    <sheet name="CY" sheetId="2" state="hidden" r:id="rId3"/>
  </sheets>
  <definedNames>
    <definedName name="Avg">Manifest!$E$14</definedName>
    <definedName name="Comp">#REF!</definedName>
    <definedName name="CompRate">Manifest!$H$14</definedName>
    <definedName name="Lookup">#REF!</definedName>
    <definedName name="Price">#REF!</definedName>
    <definedName name="Price2">#REF!</definedName>
    <definedName name="Weigh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H10" i="1" s="1"/>
  <c r="A10" i="1" l="1"/>
  <c r="H14" i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4" i="2"/>
  <c r="H87" i="1"/>
  <c r="I87" i="1" s="1"/>
  <c r="J87" i="1" s="1"/>
  <c r="H86" i="1"/>
  <c r="I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H81" i="1"/>
  <c r="I81" i="1" s="1"/>
  <c r="H80" i="1"/>
  <c r="I80" i="1" s="1"/>
  <c r="J80" i="1" s="1"/>
  <c r="H79" i="1"/>
  <c r="I79" i="1" s="1"/>
  <c r="J79" i="1" s="1"/>
  <c r="H78" i="1"/>
  <c r="I78" i="1" s="1"/>
  <c r="H77" i="1"/>
  <c r="I77" i="1" s="1"/>
  <c r="J77" i="1" s="1"/>
  <c r="H76" i="1"/>
  <c r="I76" i="1" s="1"/>
  <c r="J76" i="1" s="1"/>
  <c r="H75" i="1"/>
  <c r="I75" i="1" s="1"/>
  <c r="J75" i="1" s="1"/>
  <c r="H74" i="1"/>
  <c r="I74" i="1" s="1"/>
  <c r="J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H69" i="1"/>
  <c r="I69" i="1" s="1"/>
  <c r="H68" i="1"/>
  <c r="I68" i="1" s="1"/>
  <c r="H67" i="1"/>
  <c r="I67" i="1" s="1"/>
  <c r="J67" i="1" s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H55" i="1"/>
  <c r="I55" i="1" s="1"/>
  <c r="J55" i="1" s="1"/>
  <c r="H54" i="1"/>
  <c r="I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H45" i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H39" i="1"/>
  <c r="I39" i="1" s="1"/>
  <c r="J39" i="1" s="1"/>
  <c r="H38" i="1"/>
  <c r="I38" i="1" s="1"/>
  <c r="H37" i="1"/>
  <c r="I37" i="1" s="1"/>
  <c r="H36" i="1"/>
  <c r="I36" i="1" s="1"/>
  <c r="J36" i="1" s="1"/>
  <c r="H35" i="1"/>
  <c r="I35" i="1" s="1"/>
  <c r="H34" i="1"/>
  <c r="I34" i="1" s="1"/>
  <c r="J34" i="1" s="1"/>
  <c r="H33" i="1"/>
  <c r="I33" i="1" s="1"/>
  <c r="J33" i="1" s="1"/>
  <c r="H32" i="1"/>
  <c r="I32" i="1" s="1"/>
  <c r="H31" i="1"/>
  <c r="I31" i="1" s="1"/>
  <c r="H30" i="1"/>
  <c r="I30" i="1" s="1"/>
  <c r="H29" i="1"/>
  <c r="I29" i="1" s="1"/>
  <c r="H28" i="1"/>
  <c r="I28" i="1" s="1"/>
  <c r="H25" i="1"/>
  <c r="H24" i="1"/>
  <c r="H23" i="1"/>
  <c r="L11" i="1"/>
  <c r="J81" i="1" l="1"/>
  <c r="J35" i="1"/>
  <c r="J82" i="1"/>
  <c r="K82" i="1" s="1"/>
  <c r="J68" i="1"/>
  <c r="K68" i="1" s="1"/>
  <c r="J31" i="1"/>
  <c r="J29" i="1"/>
  <c r="K29" i="1" s="1"/>
  <c r="J37" i="1"/>
  <c r="K37" i="1" s="1"/>
  <c r="J69" i="1"/>
  <c r="K69" i="1" s="1"/>
  <c r="J32" i="1"/>
  <c r="K32" i="1" s="1"/>
  <c r="J38" i="1"/>
  <c r="K38" i="1" s="1"/>
  <c r="J70" i="1"/>
  <c r="K70" i="1" s="1"/>
  <c r="J40" i="1"/>
  <c r="K40" i="1" s="1"/>
  <c r="J54" i="1"/>
  <c r="K54" i="1" s="1"/>
  <c r="J86" i="1"/>
  <c r="K86" i="1" s="1"/>
  <c r="J30" i="1"/>
  <c r="K30" i="1" s="1"/>
  <c r="J46" i="1"/>
  <c r="K46" i="1" s="1"/>
  <c r="J62" i="1"/>
  <c r="K62" i="1" s="1"/>
  <c r="J78" i="1"/>
  <c r="K78" i="1" s="1"/>
  <c r="K33" i="1"/>
  <c r="K41" i="1"/>
  <c r="J28" i="1"/>
  <c r="K28" i="1" s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K48" i="1"/>
  <c r="K56" i="1"/>
  <c r="K64" i="1"/>
  <c r="K72" i="1"/>
  <c r="K80" i="1"/>
  <c r="K36" i="1"/>
  <c r="K44" i="1"/>
  <c r="K52" i="1"/>
  <c r="K60" i="1"/>
  <c r="K76" i="1"/>
  <c r="K84" i="1"/>
  <c r="K49" i="1"/>
  <c r="K57" i="1"/>
  <c r="K65" i="1"/>
  <c r="K73" i="1"/>
  <c r="K81" i="1"/>
  <c r="K45" i="1"/>
  <c r="K53" i="1"/>
  <c r="K61" i="1"/>
  <c r="K77" i="1"/>
  <c r="K85" i="1"/>
  <c r="K34" i="1"/>
  <c r="K42" i="1"/>
  <c r="K50" i="1"/>
  <c r="K58" i="1"/>
  <c r="K66" i="1"/>
  <c r="K74" i="1"/>
  <c r="E13" i="1" l="1"/>
  <c r="E14" i="1" s="1"/>
  <c r="E16" i="1" s="1"/>
  <c r="B24" i="1" l="1"/>
  <c r="A24" i="1"/>
  <c r="A25" i="1"/>
  <c r="A23" i="1"/>
  <c r="B23" i="1"/>
  <c r="B22" i="1"/>
  <c r="A22" i="1"/>
  <c r="B25" i="1"/>
  <c r="E25" i="1"/>
  <c r="F25" i="1" s="1"/>
  <c r="E24" i="1"/>
  <c r="F24" i="1" s="1"/>
  <c r="E22" i="1"/>
  <c r="E23" i="1"/>
  <c r="F23" i="1" s="1"/>
  <c r="G25" i="1" l="1"/>
  <c r="G24" i="1"/>
  <c r="G23" i="1"/>
  <c r="F22" i="1"/>
  <c r="G22" i="1" s="1"/>
  <c r="E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139C0253-8B0A-42D0-888A-B68BEBD7B3E4}">
      <text>
        <r>
          <rPr>
            <b/>
            <sz val="9"/>
            <color indexed="81"/>
            <rFont val="Tahoma"/>
            <family val="2"/>
          </rPr>
          <t>Please enter the weight band from the dropdown options here</t>
        </r>
      </text>
    </comment>
  </commentList>
</comments>
</file>

<file path=xl/sharedStrings.xml><?xml version="1.0" encoding="utf-8"?>
<sst xmlns="http://schemas.openxmlformats.org/spreadsheetml/2006/main" count="284" uniqueCount="148">
  <si>
    <t>NB: Total volume must equal or exceed 2000 items</t>
  </si>
  <si>
    <t>Notes: Please Complete the Shaded Cells Only</t>
  </si>
  <si>
    <t>Customer Name:</t>
  </si>
  <si>
    <t>Name of Poster:</t>
  </si>
  <si>
    <t>Date of Posting:</t>
  </si>
  <si>
    <t>Item Weight band (up to - grams):</t>
  </si>
  <si>
    <t>Average Price per Item:</t>
  </si>
  <si>
    <t>Applicable Rate:</t>
  </si>
  <si>
    <t>Total Price:</t>
  </si>
  <si>
    <t>Please Enter the following on e-Docketing</t>
  </si>
  <si>
    <t>Product Code</t>
  </si>
  <si>
    <t>Product Description</t>
  </si>
  <si>
    <t>Total Vol</t>
  </si>
  <si>
    <t>Rate</t>
  </si>
  <si>
    <t>Total Price</t>
  </si>
  <si>
    <t>Office</t>
  </si>
  <si>
    <t>Zone</t>
  </si>
  <si>
    <t>Weight</t>
  </si>
  <si>
    <t>Concat</t>
  </si>
  <si>
    <t>PPU</t>
  </si>
  <si>
    <t>A</t>
  </si>
  <si>
    <t>ARKLOW</t>
  </si>
  <si>
    <t>B</t>
  </si>
  <si>
    <t>BELFAST</t>
  </si>
  <si>
    <t>C</t>
  </si>
  <si>
    <t>BLACKROCK</t>
  </si>
  <si>
    <t>BRAY</t>
  </si>
  <si>
    <t>DROGHEDA</t>
  </si>
  <si>
    <t>DUBLIN 1</t>
  </si>
  <si>
    <t>DUBLIN 10/20</t>
  </si>
  <si>
    <t>DUBLIN 11</t>
  </si>
  <si>
    <t>DUBLIN 12</t>
  </si>
  <si>
    <t>DUBLIN 13</t>
  </si>
  <si>
    <t>DUBLIN 14</t>
  </si>
  <si>
    <t>DUBLIN 15</t>
  </si>
  <si>
    <t>DUBLIN 16</t>
  </si>
  <si>
    <t>DUBLIN 17</t>
  </si>
  <si>
    <t>DUBLIN 18</t>
  </si>
  <si>
    <t>DUBLIN 2</t>
  </si>
  <si>
    <t>DUBLIN 22</t>
  </si>
  <si>
    <t>DUBLIN 24</t>
  </si>
  <si>
    <t>DUBLIN 3</t>
  </si>
  <si>
    <t>DUBLIN 4</t>
  </si>
  <si>
    <t>DUBLIN 5</t>
  </si>
  <si>
    <t>DUBLIN 6</t>
  </si>
  <si>
    <t>DUBLIN 6W</t>
  </si>
  <si>
    <t>DUBLIN 7</t>
  </si>
  <si>
    <t>DUBLIN 8</t>
  </si>
  <si>
    <t>DUBLIN 9</t>
  </si>
  <si>
    <t>DUN LAOGHAIRE</t>
  </si>
  <si>
    <t>DUNDALK</t>
  </si>
  <si>
    <t>ENNIS</t>
  </si>
  <si>
    <t>KILLARNEY</t>
  </si>
  <si>
    <t>LETTERKENNY</t>
  </si>
  <si>
    <t>LIFFORD</t>
  </si>
  <si>
    <t>LUCAN</t>
  </si>
  <si>
    <t>MALAHIDE</t>
  </si>
  <si>
    <t>MALLOW</t>
  </si>
  <si>
    <t>MULLINGAR</t>
  </si>
  <si>
    <t>NAAS</t>
  </si>
  <si>
    <t>NAVAN</t>
  </si>
  <si>
    <t>PORTLAOISE</t>
  </si>
  <si>
    <t>SWORDS</t>
  </si>
  <si>
    <t>TRALEE</t>
  </si>
  <si>
    <t>ATHLONE HUB</t>
  </si>
  <si>
    <t>DUBLIN HUB</t>
  </si>
  <si>
    <t>PORTLAOISE HUB</t>
  </si>
  <si>
    <t>Rate 1 Pre Sort Manifest</t>
  </si>
  <si>
    <t>ZoneA 375g Publication 1</t>
  </si>
  <si>
    <t>ZoneB 375g Publication 1</t>
  </si>
  <si>
    <t>ZoneC 375g Publication 1</t>
  </si>
  <si>
    <t>ZoneA 250g Publication 1</t>
  </si>
  <si>
    <t>ZoneB 250g Publication 1</t>
  </si>
  <si>
    <t>ZoneC 250g Publication 1</t>
  </si>
  <si>
    <t>ZoneA 500g Publication 1</t>
  </si>
  <si>
    <t>ZoneB 500g Publication 1</t>
  </si>
  <si>
    <t>ZoneC 500g Publication 1</t>
  </si>
  <si>
    <t>ZoneA 750g Publication 1</t>
  </si>
  <si>
    <t>ZoneB 750g Publication 1</t>
  </si>
  <si>
    <t>ZoneC 750g Publication 1</t>
  </si>
  <si>
    <t>ZoneA 1000g Publication 1</t>
  </si>
  <si>
    <t>ZoneB 1000g Publication 1</t>
  </si>
  <si>
    <t>ZoneC 1000g Publication 1</t>
  </si>
  <si>
    <t>A375</t>
  </si>
  <si>
    <t>B375</t>
  </si>
  <si>
    <t>C375</t>
  </si>
  <si>
    <t>A250</t>
  </si>
  <si>
    <t>B250</t>
  </si>
  <si>
    <t>C250</t>
  </si>
  <si>
    <t>A500</t>
  </si>
  <si>
    <t>B500</t>
  </si>
  <si>
    <t>C500</t>
  </si>
  <si>
    <t>A750</t>
  </si>
  <si>
    <t>B750</t>
  </si>
  <si>
    <t>C750</t>
  </si>
  <si>
    <t>A1000</t>
  </si>
  <si>
    <t>B1000</t>
  </si>
  <si>
    <t>C1000</t>
  </si>
  <si>
    <t>1NPA375GPUB1</t>
  </si>
  <si>
    <t>1NPB375GPUB1</t>
  </si>
  <si>
    <t>1NPC375GPUB1</t>
  </si>
  <si>
    <t>NP1</t>
  </si>
  <si>
    <t>NP2</t>
  </si>
  <si>
    <t>NP3</t>
  </si>
  <si>
    <t>NP4</t>
  </si>
  <si>
    <t>NP5</t>
  </si>
  <si>
    <t xml:space="preserve">Publications 100 - 2000 1KG   </t>
  </si>
  <si>
    <t xml:space="preserve">Publications 100 - 2000 750G  </t>
  </si>
  <si>
    <t xml:space="preserve">Publications 100 - 2000 375G  </t>
  </si>
  <si>
    <t xml:space="preserve">Publications 100 - 2000 500G  </t>
  </si>
  <si>
    <t xml:space="preserve">Publications 100 - 2000 250G  </t>
  </si>
  <si>
    <t>1NPA250GPUB1</t>
  </si>
  <si>
    <t>1NPB250GPUB1</t>
  </si>
  <si>
    <t>1NPC250GPUB1</t>
  </si>
  <si>
    <t>1NPA500GPUB1</t>
  </si>
  <si>
    <t>1NPB500GPUB1</t>
  </si>
  <si>
    <t>1NPC500GPUB1</t>
  </si>
  <si>
    <t>1NPA750GPUB1</t>
  </si>
  <si>
    <t>1NPB750GPUB1</t>
  </si>
  <si>
    <t>1NPC750GPUB1</t>
  </si>
  <si>
    <t>1NPA1000GPUB1</t>
  </si>
  <si>
    <t>1NPB1000GPUB1</t>
  </si>
  <si>
    <t>1NPC1000GPUB1</t>
  </si>
  <si>
    <t>Input-&gt;</t>
  </si>
  <si>
    <t>Number of Items</t>
  </si>
  <si>
    <t>About this workbook</t>
  </si>
  <si>
    <t>This workbook has been prepared for accessible data entry and review. Use the "Manifest" sheet to enter details.</t>
  </si>
  <si>
    <t>• Yellow cells = Entry fields (unlocked)., All entry fields are preceded by Input-&gt;</t>
  </si>
  <si>
    <t>Please selected Item weight in Cell E11</t>
  </si>
  <si>
    <t>RATE 1 PRESORT MANIFEST</t>
  </si>
  <si>
    <t>Dropdown Input-&gt;</t>
  </si>
  <si>
    <t>Please enter the number of items per office in the relevant box. The details for entry on E-DOCKETING are generated in rows 22-25</t>
  </si>
  <si>
    <t>ATHLONE</t>
  </si>
  <si>
    <t>CARLOW</t>
  </si>
  <si>
    <t>CARRICK-ON-SHANNON</t>
  </si>
  <si>
    <t>CAVAN</t>
  </si>
  <si>
    <t>LONGFORD</t>
  </si>
  <si>
    <t>DONEGAL</t>
  </si>
  <si>
    <t>GALWAY</t>
  </si>
  <si>
    <t>KILKENNY</t>
  </si>
  <si>
    <t>LIMERICK</t>
  </si>
  <si>
    <t>LITTLE ISLAND</t>
  </si>
  <si>
    <t>MONAGHAN</t>
  </si>
  <si>
    <t>NORTH CITY DSU</t>
  </si>
  <si>
    <t>SLIGO</t>
  </si>
  <si>
    <t>SOUTH CITY DSU</t>
  </si>
  <si>
    <t>WATERFORD</t>
  </si>
  <si>
    <t>WEXFORD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</si>
</sst>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* #,##0.00_-;\-&quot;€&quot;* #,##0.00_-;_-&quot;€&quot;* &quot;-&quot;??_-;_-@_-"/>
    <numFmt numFmtId="164" formatCode="#,##0_ ;\-#,##0\ "/>
    <numFmt numFmtId="165" formatCode="#,##0_ ;[Red]\-#,##0\ "/>
    <numFmt numFmtId="166" formatCode="_-[$€-2]\ * #,##0.00_-;\-[$€-2]\ * #,##0.00_-;_-[$€-2]\ * &quot;-&quot;??_-;_-@_-"/>
    <numFmt numFmtId="167" formatCode="#,##0.000000_ ;\-#,##0.000000\ 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12"/>
      <color rgb="FF000000"/>
      <name val="Calibri"/>
      <family val="2"/>
    </font>
    <font>
      <b/>
      <i/>
      <sz val="3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FCE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7" fillId="0" borderId="0" xfId="0" applyFont="1"/>
    <xf numFmtId="0" fontId="7" fillId="0" borderId="4" xfId="0" applyFont="1" applyBorder="1"/>
    <xf numFmtId="166" fontId="7" fillId="0" borderId="5" xfId="0" applyNumberFormat="1" applyFont="1" applyBorder="1"/>
    <xf numFmtId="0" fontId="5" fillId="0" borderId="4" xfId="0" applyFont="1" applyBorder="1" applyAlignment="1">
      <alignment horizontal="left"/>
    </xf>
    <xf numFmtId="166" fontId="5" fillId="0" borderId="5" xfId="0" applyNumberFormat="1" applyFont="1" applyBorder="1"/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165" fontId="5" fillId="0" borderId="7" xfId="0" applyNumberFormat="1" applyFont="1" applyBorder="1" applyAlignment="1">
      <alignment horizontal="center"/>
    </xf>
    <xf numFmtId="166" fontId="5" fillId="0" borderId="8" xfId="0" applyNumberFormat="1" applyFont="1" applyBorder="1"/>
    <xf numFmtId="0" fontId="0" fillId="0" borderId="9" xfId="0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6" fillId="0" borderId="0" xfId="0" applyFont="1"/>
    <xf numFmtId="167" fontId="5" fillId="0" borderId="0" xfId="0" applyNumberFormat="1" applyFont="1"/>
    <xf numFmtId="0" fontId="5" fillId="3" borderId="0" xfId="0" applyFont="1" applyFill="1" applyAlignment="1">
      <alignment horizontal="center"/>
    </xf>
    <xf numFmtId="44" fontId="0" fillId="0" borderId="9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5" fillId="0" borderId="0" xfId="0" applyFont="1" applyAlignment="1" applyProtection="1">
      <alignment horizontal="left"/>
      <protection hidden="1"/>
    </xf>
    <xf numFmtId="0" fontId="5" fillId="0" borderId="7" xfId="0" applyFont="1" applyBorder="1" applyAlignment="1" applyProtection="1">
      <alignment horizontal="left"/>
      <protection hidden="1"/>
    </xf>
    <xf numFmtId="0" fontId="5" fillId="2" borderId="0" xfId="0" applyFont="1" applyFill="1" applyProtection="1">
      <protection locked="0"/>
    </xf>
    <xf numFmtId="165" fontId="0" fillId="4" borderId="9" xfId="0" applyNumberFormat="1" applyFill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/>
    </xf>
    <xf numFmtId="0" fontId="5" fillId="4" borderId="10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10" fillId="0" borderId="0" xfId="0" applyFont="1"/>
    <xf numFmtId="0" fontId="1" fillId="0" borderId="0" xfId="0" applyFont="1"/>
    <xf numFmtId="165" fontId="0" fillId="4" borderId="9" xfId="0" applyNumberFormat="1" applyFill="1" applyBorder="1" applyAlignment="1" applyProtection="1">
      <alignment horizontal="center"/>
      <protection locked="0" hidden="1"/>
    </xf>
    <xf numFmtId="166" fontId="7" fillId="0" borderId="0" xfId="0" applyNumberFormat="1" applyFont="1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center"/>
    </xf>
    <xf numFmtId="166" fontId="5" fillId="0" borderId="7" xfId="0" applyNumberFormat="1" applyFont="1" applyBorder="1"/>
    <xf numFmtId="0" fontId="5" fillId="0" borderId="2" xfId="0" applyFont="1" applyBorder="1"/>
    <xf numFmtId="166" fontId="5" fillId="0" borderId="2" xfId="0" applyNumberFormat="1" applyFont="1" applyBorder="1"/>
    <xf numFmtId="166" fontId="5" fillId="0" borderId="3" xfId="0" applyNumberFormat="1" applyFont="1" applyBorder="1"/>
    <xf numFmtId="0" fontId="5" fillId="0" borderId="5" xfId="0" applyFont="1" applyBorder="1"/>
    <xf numFmtId="2" fontId="5" fillId="0" borderId="0" xfId="0" applyNumberFormat="1" applyFont="1"/>
    <xf numFmtId="2" fontId="5" fillId="0" borderId="5" xfId="0" applyNumberFormat="1" applyFont="1" applyBorder="1"/>
    <xf numFmtId="0" fontId="7" fillId="0" borderId="7" xfId="0" applyFont="1" applyBorder="1"/>
    <xf numFmtId="166" fontId="7" fillId="0" borderId="7" xfId="0" applyNumberFormat="1" applyFont="1" applyBorder="1"/>
    <xf numFmtId="0" fontId="5" fillId="0" borderId="8" xfId="0" applyFont="1" applyBorder="1"/>
    <xf numFmtId="0" fontId="5" fillId="0" borderId="13" xfId="0" applyFont="1" applyBorder="1"/>
    <xf numFmtId="0" fontId="5" fillId="0" borderId="14" xfId="0" applyFont="1" applyBorder="1"/>
    <xf numFmtId="0" fontId="7" fillId="0" borderId="14" xfId="0" applyFont="1" applyBorder="1"/>
    <xf numFmtId="0" fontId="7" fillId="0" borderId="15" xfId="0" applyFont="1" applyBorder="1"/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locked="0"/>
    </xf>
    <xf numFmtId="166" fontId="1" fillId="0" borderId="0" xfId="0" applyNumberFormat="1" applyFont="1" applyProtection="1">
      <protection hidden="1"/>
    </xf>
    <xf numFmtId="166" fontId="1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6" fontId="0" fillId="0" borderId="0" xfId="0" applyNumberFormat="1"/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166" fontId="7" fillId="0" borderId="11" xfId="0" applyNumberFormat="1" applyFont="1" applyBorder="1" applyAlignment="1">
      <alignment horizontal="center"/>
    </xf>
    <xf numFmtId="166" fontId="7" fillId="0" borderId="1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B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F804-51CB-498E-A21C-EF676B655960}">
  <dimension ref="A1:A10"/>
  <sheetViews>
    <sheetView workbookViewId="0">
      <selection activeCell="A6" sqref="A6"/>
    </sheetView>
  </sheetViews>
  <sheetFormatPr defaultRowHeight="14.5" x14ac:dyDescent="0.35"/>
  <sheetData>
    <row r="1" spans="1:1" x14ac:dyDescent="0.35">
      <c r="A1" s="42" t="s">
        <v>125</v>
      </c>
    </row>
    <row r="2" spans="1:1" x14ac:dyDescent="0.35">
      <c r="A2" t="s">
        <v>126</v>
      </c>
    </row>
    <row r="4" spans="1:1" x14ac:dyDescent="0.35">
      <c r="A4" t="s">
        <v>127</v>
      </c>
    </row>
    <row r="6" spans="1:1" x14ac:dyDescent="0.35">
      <c r="A6" t="s">
        <v>131</v>
      </c>
    </row>
    <row r="7" spans="1:1" x14ac:dyDescent="0.35">
      <c r="A7" t="s">
        <v>128</v>
      </c>
    </row>
    <row r="10" spans="1:1" ht="39.5" x14ac:dyDescent="0.9">
      <c r="A10" s="41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274C-0FDB-45B9-B5CE-2A1BC0EEF5D7}">
  <dimension ref="A1:N169"/>
  <sheetViews>
    <sheetView tabSelected="1" topLeftCell="A26" workbookViewId="0">
      <selection activeCell="A28" sqref="A28:A87"/>
    </sheetView>
  </sheetViews>
  <sheetFormatPr defaultRowHeight="14.5" x14ac:dyDescent="0.35"/>
  <cols>
    <col min="1" max="1" width="25.6328125" style="1" customWidth="1"/>
    <col min="2" max="3" width="15.6328125" style="1" customWidth="1"/>
    <col min="4" max="4" width="19.36328125" style="1" customWidth="1"/>
    <col min="5" max="5" width="13.6328125" style="1" customWidth="1"/>
    <col min="6" max="6" width="8.6328125" style="1" customWidth="1"/>
    <col min="7" max="7" width="13.6328125" style="1" customWidth="1"/>
    <col min="8" max="8" width="21.7265625" hidden="1" customWidth="1"/>
    <col min="9" max="9" width="22.08984375" hidden="1" customWidth="1"/>
    <col min="10" max="10" width="19.08984375" hidden="1" customWidth="1"/>
    <col min="11" max="11" width="18.453125" hidden="1" customWidth="1"/>
    <col min="12" max="12" width="32.1796875" customWidth="1"/>
    <col min="13" max="14" width="8.7265625" style="1"/>
  </cols>
  <sheetData>
    <row r="1" spans="1:12" ht="18.5" x14ac:dyDescent="0.45">
      <c r="A1" s="77" t="s">
        <v>67</v>
      </c>
      <c r="B1" s="77"/>
      <c r="C1" s="77"/>
      <c r="D1" s="77"/>
      <c r="E1" s="77"/>
      <c r="F1" s="77"/>
      <c r="G1" s="77"/>
    </row>
    <row r="2" spans="1:12" x14ac:dyDescent="0.35">
      <c r="A2" s="9" t="s">
        <v>0</v>
      </c>
      <c r="B2"/>
      <c r="C2"/>
      <c r="D2"/>
      <c r="E2"/>
      <c r="F2"/>
      <c r="G2"/>
    </row>
    <row r="3" spans="1:12" ht="16" x14ac:dyDescent="0.4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16" x14ac:dyDescent="0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ht="16" x14ac:dyDescent="0.4">
      <c r="A5" s="2" t="s">
        <v>2</v>
      </c>
      <c r="B5" s="37" t="s">
        <v>123</v>
      </c>
      <c r="C5" s="78"/>
      <c r="D5" s="79"/>
      <c r="E5" s="79"/>
      <c r="F5" s="79"/>
      <c r="G5" s="80"/>
      <c r="H5" s="11"/>
      <c r="I5" s="11"/>
      <c r="J5" s="11"/>
      <c r="K5" s="11"/>
    </row>
    <row r="6" spans="1:12" ht="16" hidden="1" x14ac:dyDescent="0.4">
      <c r="A6" s="2"/>
      <c r="B6" s="35"/>
      <c r="C6" s="38"/>
      <c r="D6" s="39"/>
      <c r="E6" s="39"/>
      <c r="F6" s="39"/>
      <c r="G6" s="40"/>
      <c r="H6" s="11"/>
      <c r="I6" s="11"/>
      <c r="J6" s="11"/>
      <c r="K6" s="11"/>
    </row>
    <row r="7" spans="1:12" ht="16" x14ac:dyDescent="0.4">
      <c r="A7" s="2" t="s">
        <v>3</v>
      </c>
      <c r="B7" s="37" t="s">
        <v>123</v>
      </c>
      <c r="C7" s="78"/>
      <c r="D7" s="79"/>
      <c r="E7" s="79"/>
      <c r="F7" s="79"/>
      <c r="G7" s="80"/>
      <c r="H7" s="11"/>
      <c r="I7" s="11"/>
      <c r="J7" s="11"/>
      <c r="K7" s="11"/>
    </row>
    <row r="8" spans="1:12" ht="16" x14ac:dyDescent="0.4">
      <c r="A8" s="2" t="s">
        <v>4</v>
      </c>
      <c r="B8" s="37" t="s">
        <v>123</v>
      </c>
      <c r="C8" s="78"/>
      <c r="D8" s="79"/>
      <c r="E8" s="79"/>
      <c r="F8" s="79"/>
      <c r="G8" s="80"/>
      <c r="H8" s="11"/>
      <c r="I8" s="11"/>
      <c r="J8" s="11"/>
      <c r="K8" s="11"/>
    </row>
    <row r="9" spans="1:12" ht="16" x14ac:dyDescent="0.4">
      <c r="A9" s="11"/>
      <c r="B9" s="11"/>
      <c r="C9" s="11"/>
      <c r="D9" s="11"/>
      <c r="E9" s="2"/>
      <c r="F9" s="2"/>
      <c r="G9" s="2"/>
      <c r="H9" s="11"/>
      <c r="I9" s="11"/>
      <c r="J9" s="11"/>
      <c r="K9" s="11"/>
    </row>
    <row r="10" spans="1:12" ht="35" customHeight="1" x14ac:dyDescent="0.4">
      <c r="A10" s="81" t="str">
        <f>IF(SUM(H10)&lt;2000,"Total Volume: (Does Not Yet Equal or Exceed 2,000, TOTAL VOLUME MUST EXCEED 2,000 TO AVAIL OF SERVICE)","Total Volume:")</f>
        <v>Total Volume: (Does Not Yet Equal or Exceed 2,000, TOTAL VOLUME MUST EXCEED 2,000 TO AVAIL OF SERVICE)</v>
      </c>
      <c r="B10" s="81"/>
      <c r="C10" s="81"/>
      <c r="D10" s="81"/>
      <c r="E10" s="3" t="str">
        <f>IF(SUM(D28:D161)=0,"",(SUM(D28:D161)))</f>
        <v/>
      </c>
      <c r="F10" s="3"/>
      <c r="G10" s="3"/>
      <c r="H10" s="11">
        <f>IF(E10="",0,E10)</f>
        <v>0</v>
      </c>
      <c r="I10" s="11"/>
      <c r="J10" s="11"/>
      <c r="K10" s="11"/>
    </row>
    <row r="11" spans="1:12" ht="16" x14ac:dyDescent="0.4">
      <c r="A11" s="2" t="s">
        <v>5</v>
      </c>
      <c r="B11" s="2"/>
      <c r="C11" s="2"/>
      <c r="D11" s="26" t="s">
        <v>130</v>
      </c>
      <c r="E11" s="43">
        <v>250</v>
      </c>
      <c r="F11"/>
      <c r="G11" s="4"/>
      <c r="H11" s="27"/>
      <c r="I11" s="27"/>
      <c r="J11" s="27"/>
      <c r="K11" s="27"/>
      <c r="L11" s="27" t="str">
        <f>IF(E11="","Warning: Cell D11 must contain a valid weight - please select the cell and choose a value from the dropdown list","")</f>
        <v/>
      </c>
    </row>
    <row r="12" spans="1:12" ht="16" x14ac:dyDescent="0.4">
      <c r="A12" s="11"/>
      <c r="B12" s="11"/>
      <c r="C12" s="11"/>
      <c r="D12" s="11"/>
      <c r="E12" s="12"/>
      <c r="F12" s="12"/>
      <c r="G12" s="12"/>
      <c r="H12" s="11"/>
      <c r="I12" s="11"/>
      <c r="J12" s="11"/>
      <c r="K12" s="11"/>
    </row>
    <row r="13" spans="1:12" ht="16" x14ac:dyDescent="0.4">
      <c r="A13" s="57" t="s">
        <v>8</v>
      </c>
      <c r="B13" s="48"/>
      <c r="C13" s="48"/>
      <c r="D13" s="48"/>
      <c r="E13" s="49" t="str">
        <f>IF(SUM(K28:K161)=0,"",(SUM(K28:K161)))</f>
        <v/>
      </c>
      <c r="F13" s="49"/>
      <c r="G13" s="50"/>
      <c r="H13" s="11"/>
      <c r="I13" s="11"/>
      <c r="J13" s="11"/>
      <c r="K13" s="11"/>
    </row>
    <row r="14" spans="1:12" ht="16" x14ac:dyDescent="0.4">
      <c r="A14" s="58" t="s">
        <v>6</v>
      </c>
      <c r="B14" s="11"/>
      <c r="C14" s="11"/>
      <c r="D14" s="11"/>
      <c r="E14" s="13" t="str">
        <f>IF(E10="","",(ROUND(SUM(E13/E10),2)))</f>
        <v/>
      </c>
      <c r="F14" s="13"/>
      <c r="G14" s="51"/>
      <c r="H14" s="13">
        <f>VLOOKUP(E11, CY!H:J, 3, FALSE)</f>
        <v>1.8399999999999999</v>
      </c>
      <c r="I14" s="28"/>
      <c r="J14" s="11"/>
      <c r="K14" s="11"/>
    </row>
    <row r="15" spans="1:12" ht="16" x14ac:dyDescent="0.4">
      <c r="A15" s="58"/>
      <c r="B15" s="11"/>
      <c r="C15" s="11"/>
      <c r="D15" s="11"/>
      <c r="E15" s="52"/>
      <c r="F15" s="52"/>
      <c r="G15" s="53"/>
      <c r="H15" s="11"/>
      <c r="I15" s="11"/>
      <c r="J15" s="11"/>
      <c r="K15" s="11"/>
    </row>
    <row r="16" spans="1:12" ht="16" x14ac:dyDescent="0.4">
      <c r="A16" s="58" t="s">
        <v>7</v>
      </c>
      <c r="B16" s="11"/>
      <c r="C16" s="11"/>
      <c r="D16" s="11"/>
      <c r="E16" s="13" t="str">
        <f>IF(Avg&gt;CompRate,Avg,CompRate)</f>
        <v/>
      </c>
      <c r="F16" s="13"/>
      <c r="G16" s="16"/>
      <c r="H16" s="11"/>
      <c r="I16" s="11"/>
      <c r="J16" s="11"/>
      <c r="K16" s="11"/>
    </row>
    <row r="17" spans="1:13" ht="16" x14ac:dyDescent="0.4">
      <c r="A17" s="59" t="s">
        <v>8</v>
      </c>
      <c r="B17" s="14"/>
      <c r="C17" s="14"/>
      <c r="D17" s="11"/>
      <c r="E17" s="44" t="str">
        <f>IF(SUM(G22:G25)=0,"",SUM(G22:G25))</f>
        <v/>
      </c>
      <c r="F17" s="44"/>
      <c r="G17" s="16"/>
      <c r="H17" s="11"/>
      <c r="I17" s="11"/>
      <c r="J17" s="11"/>
      <c r="K17" s="11"/>
    </row>
    <row r="18" spans="1:13" ht="16" x14ac:dyDescent="0.4">
      <c r="A18" s="60"/>
      <c r="B18" s="54"/>
      <c r="C18" s="54"/>
      <c r="D18" s="55"/>
      <c r="E18" s="55"/>
      <c r="F18" s="55"/>
      <c r="G18" s="56"/>
      <c r="H18" s="11"/>
      <c r="I18" s="11"/>
      <c r="J18" s="11"/>
      <c r="K18" s="11"/>
    </row>
    <row r="19" spans="1:13" ht="16" x14ac:dyDescent="0.4">
      <c r="A19" s="74" t="s">
        <v>9</v>
      </c>
      <c r="B19" s="75"/>
      <c r="C19" s="75"/>
      <c r="D19" s="75"/>
      <c r="E19" s="75"/>
      <c r="F19" s="75"/>
      <c r="G19" s="76"/>
      <c r="H19" s="11"/>
      <c r="I19" s="11"/>
      <c r="J19" s="11"/>
      <c r="K19" s="11"/>
    </row>
    <row r="20" spans="1:13" ht="16" x14ac:dyDescent="0.4">
      <c r="A20" s="15"/>
      <c r="B20" s="14"/>
      <c r="C20" s="14"/>
      <c r="D20" s="44"/>
      <c r="E20" s="44"/>
      <c r="F20" s="44"/>
      <c r="G20" s="16"/>
      <c r="H20" s="11"/>
      <c r="I20" s="11"/>
      <c r="J20" s="11"/>
      <c r="K20" s="11"/>
    </row>
    <row r="21" spans="1:13" ht="16" x14ac:dyDescent="0.4">
      <c r="A21" s="70" t="s">
        <v>10</v>
      </c>
      <c r="B21" s="71" t="s">
        <v>11</v>
      </c>
      <c r="C21" s="71"/>
      <c r="D21" s="71"/>
      <c r="E21" s="72" t="s">
        <v>12</v>
      </c>
      <c r="F21" s="72" t="s">
        <v>13</v>
      </c>
      <c r="G21" s="73" t="s">
        <v>14</v>
      </c>
      <c r="H21" s="11"/>
      <c r="I21" s="14"/>
      <c r="J21" s="14"/>
      <c r="K21" s="11"/>
    </row>
    <row r="22" spans="1:13" ht="16" x14ac:dyDescent="0.4">
      <c r="A22" s="17" t="str">
        <f>IF(SUM(H10)&lt;2000,"",(IF($E$16&lt;=CompRate,(VLOOKUP($E11,CY!N:P,3,FALSE)),"")))</f>
        <v/>
      </c>
      <c r="B22" s="45" t="str">
        <f>IF(SUM(H10)&lt;2000,"",(IF($E$16&lt;=CompRate,(VLOOKUP($E11,CY!N:P,2,FALSE)),"")))</f>
        <v/>
      </c>
      <c r="C22" s="45"/>
      <c r="D22" s="11"/>
      <c r="E22" s="46" t="str">
        <f>IF(SUM(H10)&lt;2000,"",(IF($E$16&lt;=CompRate,E10,"")))</f>
        <v/>
      </c>
      <c r="F22" s="13" t="str">
        <f>IF(E22="","",$E$16)</f>
        <v/>
      </c>
      <c r="G22" s="18" t="str">
        <f>IF($E22="","",(SUM(E22*F22)))</f>
        <v/>
      </c>
      <c r="H22" s="11"/>
      <c r="I22" s="11"/>
      <c r="J22" s="11"/>
      <c r="K22" s="11"/>
      <c r="M22" s="6"/>
    </row>
    <row r="23" spans="1:13" ht="16" x14ac:dyDescent="0.4">
      <c r="A23" s="17" t="str">
        <f>IF(SUM(H10)&lt;2000,"",(IF((SUMIF($B$28:$B$161,"A",$D$28:$D$161))=0,"",(IF($E$16&gt;CompRate,(VLOOKUP($H23,CY!N:P,3,FALSE)),"")))))</f>
        <v/>
      </c>
      <c r="B23" s="45" t="str">
        <f>IF(SUM(H10)&lt;2000,"",(IF((SUMIF($B$28:$B$161,"A",$D$28:$D$161))=0,"",(IF($E$16&gt;CompRate,(VLOOKUP($H23,CY!N:O,2,FALSE)),"")))))</f>
        <v/>
      </c>
      <c r="C23" s="45"/>
      <c r="D23" s="11"/>
      <c r="E23" s="46" t="str">
        <f>IF(SUM(H10)&lt;2000,"",(IF((SUMIF($B$28:$B$161,"A",$D$28:$D$161))=0,"",(IF($E$16&gt;CompRate,(SUMIF($B$28:$B$161,"A",$D$28:$D$161)),"")))))</f>
        <v/>
      </c>
      <c r="F23" s="13" t="str">
        <f>IF($E23="","",(VLOOKUP("A"&amp;E11,CY!C:D,2,FALSE)))</f>
        <v/>
      </c>
      <c r="G23" s="18" t="str">
        <f>IF($E23="","",(SUM(E23*F23)))</f>
        <v/>
      </c>
      <c r="H23" s="11" t="str">
        <f>CONCATENATE("A",$E$11)</f>
        <v>A250</v>
      </c>
      <c r="I23" s="14"/>
      <c r="J23" s="14"/>
      <c r="K23" s="11"/>
      <c r="M23" s="6"/>
    </row>
    <row r="24" spans="1:13" ht="16" x14ac:dyDescent="0.4">
      <c r="A24" s="17" t="str">
        <f>IF(SUM(H10)&lt;2000,"",(IF((SUMIF($B$28:$B$161,"B",$D$28:$D$161))=0,"",(IF($E$16&gt;CompRate,(VLOOKUP($H24,CY!N:P,3,FALSE)),"")))))</f>
        <v/>
      </c>
      <c r="B24" s="45" t="str">
        <f>IF(SUM(H10)&lt;2000,"",(IF((SUMIF($B$28:$B$161,"B",$D$28:$D$161))=0,"",(IF($E$16&gt;CompRate,(VLOOKUP($H24,CY!N:O,2,FALSE)),"")))))</f>
        <v/>
      </c>
      <c r="C24" s="45"/>
      <c r="D24" s="11"/>
      <c r="E24" s="46" t="str">
        <f>IF(SUM(H10)&lt;2000,"",(IF((SUMIF($B$28:$B$161,"B",$D$28:$D$161))=0,"",(IF($E$16&gt;CompRate,(SUMIF($B$28:$B$161,"B",$D$28:$D$161)),"")))))</f>
        <v/>
      </c>
      <c r="F24" s="13" t="str">
        <f>IF($E24="","",(VLOOKUP("B"&amp;E11,CY!C:D,2,FALSE)))</f>
        <v/>
      </c>
      <c r="G24" s="18" t="str">
        <f>IF($E24="","",(SUM(E24*F24)))</f>
        <v/>
      </c>
      <c r="H24" s="11" t="str">
        <f>CONCATENATE("B",$E$11)</f>
        <v>B250</v>
      </c>
      <c r="I24" s="14"/>
      <c r="J24" s="14"/>
      <c r="K24" s="11"/>
      <c r="M24" s="6"/>
    </row>
    <row r="25" spans="1:13" ht="16" x14ac:dyDescent="0.4">
      <c r="A25" s="19" t="str">
        <f>IF(SUM(H10)&lt;2000,"",(IF((SUMIF($B$28:$B$161,"C",$D$28:$D$161))=0,"",(IF($E$16&gt;CompRate,(VLOOKUP($H25,CY!N:P,3,FALSE)),"")))))</f>
        <v/>
      </c>
      <c r="B25" s="20" t="str">
        <f>IF(SUM(H10)&lt;2000,"",(IF((SUMIF($B$28:$B$161,"C",$D$28:$D$161))=0,"",(IF($E$16&gt;CompRate,(VLOOKUP($H25,CY!N:O,2,FALSE)),"")))))</f>
        <v/>
      </c>
      <c r="C25" s="20"/>
      <c r="D25" s="21"/>
      <c r="E25" s="22" t="str">
        <f>IF(SUM(H10)&lt;2000,"",(IF((SUMIF($B$28:$B$161,"C",$D$28:$D$161))=0,"",(IF($E$16&gt;CompRate,(SUMIF($B$28:$B$161,"C",$D$28:$D$161)),"")))))</f>
        <v/>
      </c>
      <c r="F25" s="47" t="str">
        <f>IF($E25="","",(VLOOKUP("C"&amp;E11,CY!C:D,2,FALSE)))</f>
        <v/>
      </c>
      <c r="G25" s="23" t="str">
        <f>IF($E25="","",(SUM(E25*F25)))</f>
        <v/>
      </c>
      <c r="H25" s="11" t="str">
        <f>CONCATENATE("C",$E$11)</f>
        <v>C250</v>
      </c>
      <c r="I25" s="14"/>
      <c r="J25" s="14"/>
      <c r="K25" s="11"/>
      <c r="M25" s="6"/>
    </row>
    <row r="26" spans="1:13" ht="16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3" ht="16" x14ac:dyDescent="0.4">
      <c r="A27" s="24" t="s">
        <v>15</v>
      </c>
      <c r="B27" s="24" t="s">
        <v>16</v>
      </c>
      <c r="C27" s="24"/>
      <c r="D27" s="7" t="s">
        <v>124</v>
      </c>
      <c r="E27" s="8"/>
      <c r="F27" s="8"/>
      <c r="G27" s="8"/>
      <c r="H27" s="29" t="s">
        <v>17</v>
      </c>
      <c r="I27" s="29" t="s">
        <v>18</v>
      </c>
      <c r="J27" s="29" t="s">
        <v>19</v>
      </c>
      <c r="K27" s="29" t="s">
        <v>14</v>
      </c>
    </row>
    <row r="28" spans="1:13" ht="16" x14ac:dyDescent="0.4">
      <c r="A28" s="25" t="s">
        <v>21</v>
      </c>
      <c r="B28" s="26" t="s">
        <v>20</v>
      </c>
      <c r="C28" s="26" t="s">
        <v>123</v>
      </c>
      <c r="D28" s="36"/>
      <c r="E28" s="5"/>
      <c r="F28" s="5"/>
      <c r="G28" s="5"/>
      <c r="H28" s="11">
        <f t="shared" ref="H28:H87" si="0">$E$11</f>
        <v>250</v>
      </c>
      <c r="I28" s="11" t="str">
        <f t="shared" ref="I28:I87" si="1">CONCATENATE(B28,H28)</f>
        <v>A250</v>
      </c>
      <c r="J28" s="11">
        <f>VLOOKUP(I28, CY!C:D, 2, FALSE)</f>
        <v>1.6999999999999997</v>
      </c>
      <c r="K28" s="13">
        <f t="shared" ref="K28:K87" si="2">SUM(D28*J28)</f>
        <v>0</v>
      </c>
    </row>
    <row r="29" spans="1:13" ht="16" x14ac:dyDescent="0.4">
      <c r="A29" s="25" t="s">
        <v>132</v>
      </c>
      <c r="B29" s="26" t="s">
        <v>20</v>
      </c>
      <c r="C29" s="26" t="s">
        <v>123</v>
      </c>
      <c r="D29" s="36"/>
      <c r="E29" s="5"/>
      <c r="F29" s="5"/>
      <c r="G29" s="5"/>
      <c r="H29" s="11">
        <f t="shared" si="0"/>
        <v>250</v>
      </c>
      <c r="I29" s="11" t="str">
        <f t="shared" si="1"/>
        <v>A250</v>
      </c>
      <c r="J29" s="11">
        <f>VLOOKUP(I29, CY!C:D, 2, FALSE)</f>
        <v>1.6999999999999997</v>
      </c>
      <c r="K29" s="13">
        <f t="shared" si="2"/>
        <v>0</v>
      </c>
    </row>
    <row r="30" spans="1:13" ht="16" x14ac:dyDescent="0.4">
      <c r="A30" s="25" t="s">
        <v>64</v>
      </c>
      <c r="B30" s="26" t="s">
        <v>24</v>
      </c>
      <c r="C30" s="26" t="s">
        <v>123</v>
      </c>
      <c r="D30" s="36"/>
      <c r="E30" s="5"/>
      <c r="F30" s="5"/>
      <c r="G30" s="5"/>
      <c r="H30" s="11">
        <f t="shared" si="0"/>
        <v>250</v>
      </c>
      <c r="I30" s="11" t="str">
        <f>CONCATENATE(B30,H30)</f>
        <v>C250</v>
      </c>
      <c r="J30" s="11">
        <f>VLOOKUP(I30, CY!C:D, 2, FALSE)</f>
        <v>2.7699999999999996</v>
      </c>
      <c r="K30" s="13">
        <f t="shared" si="2"/>
        <v>0</v>
      </c>
    </row>
    <row r="31" spans="1:13" ht="16" x14ac:dyDescent="0.4">
      <c r="A31" s="25" t="s">
        <v>23</v>
      </c>
      <c r="B31" s="26" t="s">
        <v>24</v>
      </c>
      <c r="C31" s="26" t="s">
        <v>123</v>
      </c>
      <c r="D31" s="36"/>
      <c r="E31" s="5"/>
      <c r="F31" s="5"/>
      <c r="G31" s="5"/>
      <c r="H31" s="11">
        <f t="shared" si="0"/>
        <v>250</v>
      </c>
      <c r="I31" s="11" t="str">
        <f t="shared" si="1"/>
        <v>C250</v>
      </c>
      <c r="J31" s="11">
        <f>VLOOKUP(I31, CY!C:D, 2, FALSE)</f>
        <v>2.7699999999999996</v>
      </c>
      <c r="K31" s="13">
        <f t="shared" si="2"/>
        <v>0</v>
      </c>
    </row>
    <row r="32" spans="1:13" ht="16" x14ac:dyDescent="0.4">
      <c r="A32" s="25" t="s">
        <v>25</v>
      </c>
      <c r="B32" s="26" t="s">
        <v>20</v>
      </c>
      <c r="C32" s="26" t="s">
        <v>123</v>
      </c>
      <c r="D32" s="36"/>
      <c r="E32" s="5"/>
      <c r="F32" s="5"/>
      <c r="G32" s="5"/>
      <c r="H32" s="11">
        <f t="shared" si="0"/>
        <v>250</v>
      </c>
      <c r="I32" s="11" t="str">
        <f t="shared" si="1"/>
        <v>A250</v>
      </c>
      <c r="J32" s="11">
        <f>VLOOKUP(I32, CY!C:D, 2, FALSE)</f>
        <v>1.6999999999999997</v>
      </c>
      <c r="K32" s="13">
        <f t="shared" si="2"/>
        <v>0</v>
      </c>
    </row>
    <row r="33" spans="1:11" ht="16" x14ac:dyDescent="0.4">
      <c r="A33" s="25" t="s">
        <v>26</v>
      </c>
      <c r="B33" s="26" t="s">
        <v>20</v>
      </c>
      <c r="C33" s="26" t="s">
        <v>123</v>
      </c>
      <c r="D33" s="36"/>
      <c r="E33" s="5"/>
      <c r="F33" s="5"/>
      <c r="G33" s="5"/>
      <c r="H33" s="11">
        <f t="shared" si="0"/>
        <v>250</v>
      </c>
      <c r="I33" s="11" t="str">
        <f t="shared" si="1"/>
        <v>A250</v>
      </c>
      <c r="J33" s="11">
        <f>VLOOKUP(I33, CY!C:D, 2, FALSE)</f>
        <v>1.6999999999999997</v>
      </c>
      <c r="K33" s="13">
        <f t="shared" si="2"/>
        <v>0</v>
      </c>
    </row>
    <row r="34" spans="1:11" ht="16" x14ac:dyDescent="0.4">
      <c r="A34" s="25" t="s">
        <v>133</v>
      </c>
      <c r="B34" s="26" t="s">
        <v>20</v>
      </c>
      <c r="C34" s="26" t="s">
        <v>123</v>
      </c>
      <c r="D34" s="36"/>
      <c r="E34" s="5"/>
      <c r="F34" s="5"/>
      <c r="G34" s="5"/>
      <c r="H34" s="11">
        <f t="shared" si="0"/>
        <v>250</v>
      </c>
      <c r="I34" s="11" t="str">
        <f t="shared" si="1"/>
        <v>A250</v>
      </c>
      <c r="J34" s="11">
        <f>VLOOKUP(I34, CY!C:D, 2, FALSE)</f>
        <v>1.6999999999999997</v>
      </c>
      <c r="K34" s="13">
        <f t="shared" si="2"/>
        <v>0</v>
      </c>
    </row>
    <row r="35" spans="1:11" ht="16" x14ac:dyDescent="0.4">
      <c r="A35" s="25" t="s">
        <v>134</v>
      </c>
      <c r="B35" s="26" t="s">
        <v>22</v>
      </c>
      <c r="C35" s="26" t="s">
        <v>123</v>
      </c>
      <c r="D35" s="36"/>
      <c r="E35" s="5"/>
      <c r="F35" s="5"/>
      <c r="G35" s="5"/>
      <c r="H35" s="11">
        <f t="shared" si="0"/>
        <v>250</v>
      </c>
      <c r="I35" s="11" t="str">
        <f t="shared" si="1"/>
        <v>B250</v>
      </c>
      <c r="J35" s="11">
        <f>VLOOKUP(I35, CY!C:D, 2, FALSE)</f>
        <v>2.06</v>
      </c>
      <c r="K35" s="13">
        <f t="shared" si="2"/>
        <v>0</v>
      </c>
    </row>
    <row r="36" spans="1:11" ht="16" x14ac:dyDescent="0.4">
      <c r="A36" s="25" t="s">
        <v>135</v>
      </c>
      <c r="B36" s="26" t="s">
        <v>20</v>
      </c>
      <c r="C36" s="26" t="s">
        <v>123</v>
      </c>
      <c r="D36" s="36"/>
      <c r="E36" s="5"/>
      <c r="F36" s="5"/>
      <c r="G36" s="5"/>
      <c r="H36" s="11">
        <f t="shared" si="0"/>
        <v>250</v>
      </c>
      <c r="I36" s="11" t="str">
        <f t="shared" si="1"/>
        <v>A250</v>
      </c>
      <c r="J36" s="11">
        <f>VLOOKUP(I36, CY!C:D, 2, FALSE)</f>
        <v>1.6999999999999997</v>
      </c>
      <c r="K36" s="13">
        <f t="shared" si="2"/>
        <v>0</v>
      </c>
    </row>
    <row r="37" spans="1:11" ht="16" x14ac:dyDescent="0.4">
      <c r="A37" s="25" t="s">
        <v>137</v>
      </c>
      <c r="B37" s="26" t="s">
        <v>24</v>
      </c>
      <c r="C37" s="26" t="s">
        <v>123</v>
      </c>
      <c r="D37" s="36"/>
      <c r="E37" s="5"/>
      <c r="F37" s="5"/>
      <c r="G37" s="5"/>
      <c r="H37" s="11">
        <f t="shared" si="0"/>
        <v>250</v>
      </c>
      <c r="I37" s="11" t="str">
        <f t="shared" si="1"/>
        <v>C250</v>
      </c>
      <c r="J37" s="11">
        <f>VLOOKUP(I37, CY!C:D, 2, FALSE)</f>
        <v>2.7699999999999996</v>
      </c>
      <c r="K37" s="13">
        <f t="shared" si="2"/>
        <v>0</v>
      </c>
    </row>
    <row r="38" spans="1:11" ht="16" x14ac:dyDescent="0.4">
      <c r="A38" s="25" t="s">
        <v>27</v>
      </c>
      <c r="B38" s="26" t="s">
        <v>20</v>
      </c>
      <c r="C38" s="26" t="s">
        <v>123</v>
      </c>
      <c r="D38" s="36"/>
      <c r="E38" s="5"/>
      <c r="F38" s="5"/>
      <c r="G38" s="5"/>
      <c r="H38" s="11">
        <f t="shared" si="0"/>
        <v>250</v>
      </c>
      <c r="I38" s="11" t="str">
        <f t="shared" si="1"/>
        <v>A250</v>
      </c>
      <c r="J38" s="11">
        <f>VLOOKUP(I38, CY!C:D, 2, FALSE)</f>
        <v>1.6999999999999997</v>
      </c>
      <c r="K38" s="13">
        <f t="shared" si="2"/>
        <v>0</v>
      </c>
    </row>
    <row r="39" spans="1:11" ht="16" x14ac:dyDescent="0.4">
      <c r="A39" s="25" t="s">
        <v>28</v>
      </c>
      <c r="B39" s="26" t="s">
        <v>20</v>
      </c>
      <c r="C39" s="26" t="s">
        <v>123</v>
      </c>
      <c r="D39" s="36"/>
      <c r="E39" s="5"/>
      <c r="F39" s="5"/>
      <c r="G39" s="5"/>
      <c r="H39" s="11">
        <f t="shared" si="0"/>
        <v>250</v>
      </c>
      <c r="I39" s="11" t="str">
        <f t="shared" si="1"/>
        <v>A250</v>
      </c>
      <c r="J39" s="11">
        <f>VLOOKUP(I39, CY!C:D, 2, FALSE)</f>
        <v>1.6999999999999997</v>
      </c>
      <c r="K39" s="13">
        <f t="shared" si="2"/>
        <v>0</v>
      </c>
    </row>
    <row r="40" spans="1:11" ht="16" x14ac:dyDescent="0.4">
      <c r="A40" s="25" t="s">
        <v>29</v>
      </c>
      <c r="B40" s="26" t="s">
        <v>20</v>
      </c>
      <c r="C40" s="26" t="s">
        <v>123</v>
      </c>
      <c r="D40" s="36"/>
      <c r="E40" s="5"/>
      <c r="F40" s="5"/>
      <c r="G40" s="5"/>
      <c r="H40" s="11">
        <f t="shared" si="0"/>
        <v>250</v>
      </c>
      <c r="I40" s="11" t="str">
        <f t="shared" si="1"/>
        <v>A250</v>
      </c>
      <c r="J40" s="11">
        <f>VLOOKUP(I40, CY!C:D, 2, FALSE)</f>
        <v>1.6999999999999997</v>
      </c>
      <c r="K40" s="13">
        <f t="shared" si="2"/>
        <v>0</v>
      </c>
    </row>
    <row r="41" spans="1:11" ht="16" x14ac:dyDescent="0.4">
      <c r="A41" s="25" t="s">
        <v>30</v>
      </c>
      <c r="B41" s="26" t="s">
        <v>20</v>
      </c>
      <c r="C41" s="26" t="s">
        <v>123</v>
      </c>
      <c r="D41" s="36"/>
      <c r="E41" s="5"/>
      <c r="F41" s="5"/>
      <c r="G41" s="5"/>
      <c r="H41" s="11">
        <f t="shared" si="0"/>
        <v>250</v>
      </c>
      <c r="I41" s="11" t="str">
        <f t="shared" si="1"/>
        <v>A250</v>
      </c>
      <c r="J41" s="11">
        <f>VLOOKUP(I41, CY!C:D, 2, FALSE)</f>
        <v>1.6999999999999997</v>
      </c>
      <c r="K41" s="13">
        <f t="shared" si="2"/>
        <v>0</v>
      </c>
    </row>
    <row r="42" spans="1:11" ht="16" x14ac:dyDescent="0.4">
      <c r="A42" s="25" t="s">
        <v>31</v>
      </c>
      <c r="B42" s="26" t="s">
        <v>20</v>
      </c>
      <c r="C42" s="26" t="s">
        <v>123</v>
      </c>
      <c r="D42" s="36"/>
      <c r="E42" s="5"/>
      <c r="F42" s="5"/>
      <c r="G42" s="5"/>
      <c r="H42" s="11">
        <f t="shared" si="0"/>
        <v>250</v>
      </c>
      <c r="I42" s="11" t="str">
        <f t="shared" si="1"/>
        <v>A250</v>
      </c>
      <c r="J42" s="11">
        <f>VLOOKUP(I42, CY!C:D, 2, FALSE)</f>
        <v>1.6999999999999997</v>
      </c>
      <c r="K42" s="13">
        <f t="shared" si="2"/>
        <v>0</v>
      </c>
    </row>
    <row r="43" spans="1:11" ht="16" x14ac:dyDescent="0.4">
      <c r="A43" s="25" t="s">
        <v>32</v>
      </c>
      <c r="B43" s="26" t="s">
        <v>20</v>
      </c>
      <c r="C43" s="26" t="s">
        <v>123</v>
      </c>
      <c r="D43" s="36"/>
      <c r="E43" s="5"/>
      <c r="F43" s="5"/>
      <c r="G43" s="5"/>
      <c r="H43" s="11">
        <f t="shared" si="0"/>
        <v>250</v>
      </c>
      <c r="I43" s="11" t="str">
        <f t="shared" si="1"/>
        <v>A250</v>
      </c>
      <c r="J43" s="11">
        <f>VLOOKUP(I43, CY!C:D, 2, FALSE)</f>
        <v>1.6999999999999997</v>
      </c>
      <c r="K43" s="13">
        <f t="shared" si="2"/>
        <v>0</v>
      </c>
    </row>
    <row r="44" spans="1:11" ht="16" x14ac:dyDescent="0.4">
      <c r="A44" s="25" t="s">
        <v>33</v>
      </c>
      <c r="B44" s="26" t="s">
        <v>20</v>
      </c>
      <c r="C44" s="26" t="s">
        <v>123</v>
      </c>
      <c r="D44" s="36"/>
      <c r="E44" s="5"/>
      <c r="F44" s="5"/>
      <c r="G44" s="5"/>
      <c r="H44" s="11">
        <f t="shared" si="0"/>
        <v>250</v>
      </c>
      <c r="I44" s="11" t="str">
        <f t="shared" si="1"/>
        <v>A250</v>
      </c>
      <c r="J44" s="11">
        <f>VLOOKUP(I44, CY!C:D, 2, FALSE)</f>
        <v>1.6999999999999997</v>
      </c>
      <c r="K44" s="13">
        <f t="shared" si="2"/>
        <v>0</v>
      </c>
    </row>
    <row r="45" spans="1:11" ht="16" x14ac:dyDescent="0.4">
      <c r="A45" s="25" t="s">
        <v>34</v>
      </c>
      <c r="B45" s="26" t="s">
        <v>20</v>
      </c>
      <c r="C45" s="26" t="s">
        <v>123</v>
      </c>
      <c r="D45" s="36"/>
      <c r="E45" s="5"/>
      <c r="F45" s="5"/>
      <c r="G45" s="5"/>
      <c r="H45" s="11">
        <f t="shared" si="0"/>
        <v>250</v>
      </c>
      <c r="I45" s="11" t="str">
        <f t="shared" si="1"/>
        <v>A250</v>
      </c>
      <c r="J45" s="11">
        <f>VLOOKUP(I45, CY!C:D, 2, FALSE)</f>
        <v>1.6999999999999997</v>
      </c>
      <c r="K45" s="13">
        <f t="shared" si="2"/>
        <v>0</v>
      </c>
    </row>
    <row r="46" spans="1:11" ht="16" x14ac:dyDescent="0.4">
      <c r="A46" s="25" t="s">
        <v>35</v>
      </c>
      <c r="B46" s="26" t="s">
        <v>20</v>
      </c>
      <c r="C46" s="26" t="s">
        <v>123</v>
      </c>
      <c r="D46" s="36"/>
      <c r="E46" s="5"/>
      <c r="F46" s="5"/>
      <c r="G46" s="5"/>
      <c r="H46" s="11">
        <f t="shared" si="0"/>
        <v>250</v>
      </c>
      <c r="I46" s="11" t="str">
        <f t="shared" si="1"/>
        <v>A250</v>
      </c>
      <c r="J46" s="11">
        <f>VLOOKUP(I46, CY!C:D, 2, FALSE)</f>
        <v>1.6999999999999997</v>
      </c>
      <c r="K46" s="13">
        <f t="shared" si="2"/>
        <v>0</v>
      </c>
    </row>
    <row r="47" spans="1:11" ht="16" x14ac:dyDescent="0.4">
      <c r="A47" s="25" t="s">
        <v>36</v>
      </c>
      <c r="B47" s="26" t="s">
        <v>20</v>
      </c>
      <c r="C47" s="26" t="s">
        <v>123</v>
      </c>
      <c r="D47" s="36"/>
      <c r="E47" s="5"/>
      <c r="F47" s="5"/>
      <c r="G47" s="5"/>
      <c r="H47" s="11">
        <f t="shared" si="0"/>
        <v>250</v>
      </c>
      <c r="I47" s="11" t="str">
        <f t="shared" si="1"/>
        <v>A250</v>
      </c>
      <c r="J47" s="11">
        <f>VLOOKUP(I47, CY!C:D, 2, FALSE)</f>
        <v>1.6999999999999997</v>
      </c>
      <c r="K47" s="13">
        <f t="shared" si="2"/>
        <v>0</v>
      </c>
    </row>
    <row r="48" spans="1:11" ht="16" x14ac:dyDescent="0.4">
      <c r="A48" s="25" t="s">
        <v>37</v>
      </c>
      <c r="B48" s="26" t="s">
        <v>20</v>
      </c>
      <c r="C48" s="26" t="s">
        <v>123</v>
      </c>
      <c r="D48" s="36"/>
      <c r="E48" s="5"/>
      <c r="F48" s="5"/>
      <c r="G48" s="5"/>
      <c r="H48" s="11">
        <f t="shared" si="0"/>
        <v>250</v>
      </c>
      <c r="I48" s="11" t="str">
        <f t="shared" si="1"/>
        <v>A250</v>
      </c>
      <c r="J48" s="11">
        <f>VLOOKUP(I48, CY!C:D, 2, FALSE)</f>
        <v>1.6999999999999997</v>
      </c>
      <c r="K48" s="13">
        <f t="shared" si="2"/>
        <v>0</v>
      </c>
    </row>
    <row r="49" spans="1:11" ht="16" x14ac:dyDescent="0.4">
      <c r="A49" s="25" t="s">
        <v>38</v>
      </c>
      <c r="B49" s="26" t="s">
        <v>20</v>
      </c>
      <c r="C49" s="26" t="s">
        <v>123</v>
      </c>
      <c r="D49" s="36"/>
      <c r="E49" s="5"/>
      <c r="F49" s="5"/>
      <c r="G49" s="5"/>
      <c r="H49" s="11">
        <f t="shared" si="0"/>
        <v>250</v>
      </c>
      <c r="I49" s="11" t="str">
        <f t="shared" si="1"/>
        <v>A250</v>
      </c>
      <c r="J49" s="11">
        <f>VLOOKUP(I49, CY!C:D, 2, FALSE)</f>
        <v>1.6999999999999997</v>
      </c>
      <c r="K49" s="13">
        <f t="shared" si="2"/>
        <v>0</v>
      </c>
    </row>
    <row r="50" spans="1:11" ht="16" x14ac:dyDescent="0.4">
      <c r="A50" s="25" t="s">
        <v>39</v>
      </c>
      <c r="B50" s="26" t="s">
        <v>20</v>
      </c>
      <c r="C50" s="26" t="s">
        <v>123</v>
      </c>
      <c r="D50" s="36"/>
      <c r="E50" s="5"/>
      <c r="F50" s="5"/>
      <c r="G50" s="5"/>
      <c r="H50" s="11">
        <f t="shared" si="0"/>
        <v>250</v>
      </c>
      <c r="I50" s="11" t="str">
        <f t="shared" si="1"/>
        <v>A250</v>
      </c>
      <c r="J50" s="11">
        <f>VLOOKUP(I50, CY!C:D, 2, FALSE)</f>
        <v>1.6999999999999997</v>
      </c>
      <c r="K50" s="13">
        <f t="shared" si="2"/>
        <v>0</v>
      </c>
    </row>
    <row r="51" spans="1:11" ht="16" x14ac:dyDescent="0.4">
      <c r="A51" s="25" t="s">
        <v>40</v>
      </c>
      <c r="B51" s="26" t="s">
        <v>20</v>
      </c>
      <c r="C51" s="26" t="s">
        <v>123</v>
      </c>
      <c r="D51" s="36"/>
      <c r="E51" s="5"/>
      <c r="F51" s="5"/>
      <c r="G51" s="5"/>
      <c r="H51" s="11">
        <f t="shared" si="0"/>
        <v>250</v>
      </c>
      <c r="I51" s="11" t="str">
        <f t="shared" si="1"/>
        <v>A250</v>
      </c>
      <c r="J51" s="11">
        <f>VLOOKUP(I51, CY!C:D, 2, FALSE)</f>
        <v>1.6999999999999997</v>
      </c>
      <c r="K51" s="13">
        <f t="shared" si="2"/>
        <v>0</v>
      </c>
    </row>
    <row r="52" spans="1:11" ht="16" x14ac:dyDescent="0.4">
      <c r="A52" s="25" t="s">
        <v>41</v>
      </c>
      <c r="B52" s="26" t="s">
        <v>20</v>
      </c>
      <c r="C52" s="26" t="s">
        <v>123</v>
      </c>
      <c r="D52" s="36"/>
      <c r="E52" s="5"/>
      <c r="F52" s="5"/>
      <c r="G52" s="5"/>
      <c r="H52" s="11">
        <f t="shared" si="0"/>
        <v>250</v>
      </c>
      <c r="I52" s="11" t="str">
        <f t="shared" si="1"/>
        <v>A250</v>
      </c>
      <c r="J52" s="11">
        <f>VLOOKUP(I52, CY!C:D, 2, FALSE)</f>
        <v>1.6999999999999997</v>
      </c>
      <c r="K52" s="13">
        <f t="shared" si="2"/>
        <v>0</v>
      </c>
    </row>
    <row r="53" spans="1:11" ht="16" x14ac:dyDescent="0.4">
      <c r="A53" s="25" t="s">
        <v>42</v>
      </c>
      <c r="B53" s="26" t="s">
        <v>20</v>
      </c>
      <c r="C53" s="26" t="s">
        <v>123</v>
      </c>
      <c r="D53" s="36"/>
      <c r="E53" s="5"/>
      <c r="F53" s="5"/>
      <c r="G53" s="5"/>
      <c r="H53" s="11">
        <f t="shared" si="0"/>
        <v>250</v>
      </c>
      <c r="I53" s="11" t="str">
        <f t="shared" si="1"/>
        <v>A250</v>
      </c>
      <c r="J53" s="11">
        <f>VLOOKUP(I53, CY!C:D, 2, FALSE)</f>
        <v>1.6999999999999997</v>
      </c>
      <c r="K53" s="13">
        <f t="shared" si="2"/>
        <v>0</v>
      </c>
    </row>
    <row r="54" spans="1:11" ht="16" x14ac:dyDescent="0.4">
      <c r="A54" s="25" t="s">
        <v>43</v>
      </c>
      <c r="B54" s="26" t="s">
        <v>20</v>
      </c>
      <c r="C54" s="26" t="s">
        <v>123</v>
      </c>
      <c r="D54" s="36"/>
      <c r="E54" s="5"/>
      <c r="F54" s="5"/>
      <c r="G54" s="5"/>
      <c r="H54" s="11">
        <f t="shared" si="0"/>
        <v>250</v>
      </c>
      <c r="I54" s="11" t="str">
        <f t="shared" si="1"/>
        <v>A250</v>
      </c>
      <c r="J54" s="11">
        <f>VLOOKUP(I54, CY!C:D, 2, FALSE)</f>
        <v>1.6999999999999997</v>
      </c>
      <c r="K54" s="13">
        <f t="shared" si="2"/>
        <v>0</v>
      </c>
    </row>
    <row r="55" spans="1:11" ht="16" x14ac:dyDescent="0.4">
      <c r="A55" s="25" t="s">
        <v>44</v>
      </c>
      <c r="B55" s="26" t="s">
        <v>20</v>
      </c>
      <c r="C55" s="26" t="s">
        <v>123</v>
      </c>
      <c r="D55" s="36"/>
      <c r="E55" s="5"/>
      <c r="F55" s="5"/>
      <c r="G55" s="5"/>
      <c r="H55" s="11">
        <f t="shared" si="0"/>
        <v>250</v>
      </c>
      <c r="I55" s="11" t="str">
        <f t="shared" si="1"/>
        <v>A250</v>
      </c>
      <c r="J55" s="11">
        <f>VLOOKUP(I55, CY!C:D, 2, FALSE)</f>
        <v>1.6999999999999997</v>
      </c>
      <c r="K55" s="13">
        <f t="shared" si="2"/>
        <v>0</v>
      </c>
    </row>
    <row r="56" spans="1:11" ht="16" x14ac:dyDescent="0.4">
      <c r="A56" s="25" t="s">
        <v>45</v>
      </c>
      <c r="B56" s="26" t="s">
        <v>20</v>
      </c>
      <c r="C56" s="26" t="s">
        <v>123</v>
      </c>
      <c r="D56" s="36"/>
      <c r="E56" s="5"/>
      <c r="F56" s="5"/>
      <c r="G56" s="5"/>
      <c r="H56" s="11">
        <f t="shared" si="0"/>
        <v>250</v>
      </c>
      <c r="I56" s="11" t="str">
        <f t="shared" si="1"/>
        <v>A250</v>
      </c>
      <c r="J56" s="11">
        <f>VLOOKUP(I56, CY!C:D, 2, FALSE)</f>
        <v>1.6999999999999997</v>
      </c>
      <c r="K56" s="13">
        <f t="shared" si="2"/>
        <v>0</v>
      </c>
    </row>
    <row r="57" spans="1:11" ht="16" x14ac:dyDescent="0.4">
      <c r="A57" s="25" t="s">
        <v>46</v>
      </c>
      <c r="B57" s="26" t="s">
        <v>20</v>
      </c>
      <c r="C57" s="26" t="s">
        <v>123</v>
      </c>
      <c r="D57" s="36"/>
      <c r="E57" s="5"/>
      <c r="F57" s="5"/>
      <c r="G57" s="5"/>
      <c r="H57" s="11">
        <f t="shared" si="0"/>
        <v>250</v>
      </c>
      <c r="I57" s="11" t="str">
        <f t="shared" si="1"/>
        <v>A250</v>
      </c>
      <c r="J57" s="11">
        <f>VLOOKUP(I57, CY!C:D, 2, FALSE)</f>
        <v>1.6999999999999997</v>
      </c>
      <c r="K57" s="13">
        <f t="shared" si="2"/>
        <v>0</v>
      </c>
    </row>
    <row r="58" spans="1:11" ht="16" x14ac:dyDescent="0.4">
      <c r="A58" s="25" t="s">
        <v>47</v>
      </c>
      <c r="B58" s="26" t="s">
        <v>20</v>
      </c>
      <c r="C58" s="26" t="s">
        <v>123</v>
      </c>
      <c r="D58" s="36"/>
      <c r="E58" s="5"/>
      <c r="F58" s="5"/>
      <c r="G58" s="5"/>
      <c r="H58" s="11">
        <f t="shared" si="0"/>
        <v>250</v>
      </c>
      <c r="I58" s="11" t="str">
        <f t="shared" si="1"/>
        <v>A250</v>
      </c>
      <c r="J58" s="11">
        <f>VLOOKUP(I58, CY!C:D, 2, FALSE)</f>
        <v>1.6999999999999997</v>
      </c>
      <c r="K58" s="13">
        <f t="shared" si="2"/>
        <v>0</v>
      </c>
    </row>
    <row r="59" spans="1:11" ht="16" x14ac:dyDescent="0.4">
      <c r="A59" s="25" t="s">
        <v>48</v>
      </c>
      <c r="B59" s="26" t="s">
        <v>20</v>
      </c>
      <c r="C59" s="26" t="s">
        <v>123</v>
      </c>
      <c r="D59" s="36"/>
      <c r="E59" s="5"/>
      <c r="F59" s="5"/>
      <c r="G59" s="5"/>
      <c r="H59" s="11">
        <f t="shared" si="0"/>
        <v>250</v>
      </c>
      <c r="I59" s="11" t="str">
        <f t="shared" si="1"/>
        <v>A250</v>
      </c>
      <c r="J59" s="11">
        <f>VLOOKUP(I59, CY!C:D, 2, FALSE)</f>
        <v>1.6999999999999997</v>
      </c>
      <c r="K59" s="13">
        <f t="shared" si="2"/>
        <v>0</v>
      </c>
    </row>
    <row r="60" spans="1:11" ht="16" x14ac:dyDescent="0.4">
      <c r="A60" s="25" t="s">
        <v>65</v>
      </c>
      <c r="B60" s="26" t="s">
        <v>20</v>
      </c>
      <c r="C60" s="26" t="s">
        <v>123</v>
      </c>
      <c r="D60" s="36"/>
      <c r="E60" s="5"/>
      <c r="F60" s="5"/>
      <c r="G60" s="5"/>
      <c r="H60" s="11">
        <f t="shared" si="0"/>
        <v>250</v>
      </c>
      <c r="I60" s="11" t="str">
        <f t="shared" si="1"/>
        <v>A250</v>
      </c>
      <c r="J60" s="11">
        <f>VLOOKUP(I60, CY!C:D, 2, FALSE)</f>
        <v>1.6999999999999997</v>
      </c>
      <c r="K60" s="13">
        <f t="shared" si="2"/>
        <v>0</v>
      </c>
    </row>
    <row r="61" spans="1:11" ht="16" x14ac:dyDescent="0.4">
      <c r="A61" s="25" t="s">
        <v>49</v>
      </c>
      <c r="B61" s="26" t="s">
        <v>20</v>
      </c>
      <c r="C61" s="26" t="s">
        <v>123</v>
      </c>
      <c r="D61" s="36"/>
      <c r="E61" s="5"/>
      <c r="F61" s="5"/>
      <c r="G61" s="5"/>
      <c r="H61" s="11">
        <f t="shared" si="0"/>
        <v>250</v>
      </c>
      <c r="I61" s="11" t="str">
        <f t="shared" si="1"/>
        <v>A250</v>
      </c>
      <c r="J61" s="11">
        <f>VLOOKUP(I61, CY!C:D, 2, FALSE)</f>
        <v>1.6999999999999997</v>
      </c>
      <c r="K61" s="13">
        <f t="shared" si="2"/>
        <v>0</v>
      </c>
    </row>
    <row r="62" spans="1:11" ht="16" x14ac:dyDescent="0.4">
      <c r="A62" s="25" t="s">
        <v>50</v>
      </c>
      <c r="B62" s="26" t="s">
        <v>20</v>
      </c>
      <c r="C62" s="26" t="s">
        <v>123</v>
      </c>
      <c r="D62" s="36"/>
      <c r="E62" s="5"/>
      <c r="F62" s="5"/>
      <c r="G62" s="5"/>
      <c r="H62" s="11">
        <f t="shared" si="0"/>
        <v>250</v>
      </c>
      <c r="I62" s="11" t="str">
        <f t="shared" si="1"/>
        <v>A250</v>
      </c>
      <c r="J62" s="11">
        <f>VLOOKUP(I62, CY!C:D, 2, FALSE)</f>
        <v>1.6999999999999997</v>
      </c>
      <c r="K62" s="13">
        <f t="shared" si="2"/>
        <v>0</v>
      </c>
    </row>
    <row r="63" spans="1:11" ht="16" x14ac:dyDescent="0.4">
      <c r="A63" s="25" t="s">
        <v>51</v>
      </c>
      <c r="B63" s="26" t="s">
        <v>20</v>
      </c>
      <c r="C63" s="26" t="s">
        <v>123</v>
      </c>
      <c r="D63" s="36"/>
      <c r="E63" s="5"/>
      <c r="F63" s="5"/>
      <c r="G63" s="5"/>
      <c r="H63" s="11">
        <f t="shared" si="0"/>
        <v>250</v>
      </c>
      <c r="I63" s="11" t="str">
        <f t="shared" si="1"/>
        <v>A250</v>
      </c>
      <c r="J63" s="11">
        <f>VLOOKUP(I63, CY!C:D, 2, FALSE)</f>
        <v>1.6999999999999997</v>
      </c>
      <c r="K63" s="13">
        <f t="shared" si="2"/>
        <v>0</v>
      </c>
    </row>
    <row r="64" spans="1:11" ht="16" x14ac:dyDescent="0.4">
      <c r="A64" s="25" t="s">
        <v>138</v>
      </c>
      <c r="B64" s="26" t="s">
        <v>20</v>
      </c>
      <c r="C64" s="26" t="s">
        <v>123</v>
      </c>
      <c r="D64" s="36"/>
      <c r="E64" s="5"/>
      <c r="F64" s="5"/>
      <c r="G64" s="5"/>
      <c r="H64" s="11">
        <f t="shared" si="0"/>
        <v>250</v>
      </c>
      <c r="I64" s="11" t="str">
        <f t="shared" si="1"/>
        <v>A250</v>
      </c>
      <c r="J64" s="11">
        <f>VLOOKUP(I64, CY!C:D, 2, FALSE)</f>
        <v>1.6999999999999997</v>
      </c>
      <c r="K64" s="13">
        <f t="shared" si="2"/>
        <v>0</v>
      </c>
    </row>
    <row r="65" spans="1:11" ht="16" x14ac:dyDescent="0.4">
      <c r="A65" s="25" t="s">
        <v>139</v>
      </c>
      <c r="B65" s="26" t="s">
        <v>20</v>
      </c>
      <c r="C65" s="26" t="s">
        <v>123</v>
      </c>
      <c r="D65" s="36"/>
      <c r="E65" s="5"/>
      <c r="F65" s="5"/>
      <c r="G65" s="5"/>
      <c r="H65" s="11">
        <f t="shared" si="0"/>
        <v>250</v>
      </c>
      <c r="I65" s="11" t="str">
        <f t="shared" si="1"/>
        <v>A250</v>
      </c>
      <c r="J65" s="11">
        <f>VLOOKUP(I65, CY!C:D, 2, FALSE)</f>
        <v>1.6999999999999997</v>
      </c>
      <c r="K65" s="13">
        <f t="shared" si="2"/>
        <v>0</v>
      </c>
    </row>
    <row r="66" spans="1:11" ht="16" x14ac:dyDescent="0.4">
      <c r="A66" s="25" t="s">
        <v>52</v>
      </c>
      <c r="B66" s="26" t="s">
        <v>20</v>
      </c>
      <c r="C66" s="26" t="s">
        <v>123</v>
      </c>
      <c r="D66" s="36"/>
      <c r="E66" s="5"/>
      <c r="F66" s="5"/>
      <c r="G66" s="5"/>
      <c r="H66" s="11">
        <f t="shared" si="0"/>
        <v>250</v>
      </c>
      <c r="I66" s="11" t="str">
        <f t="shared" si="1"/>
        <v>A250</v>
      </c>
      <c r="J66" s="11">
        <f>VLOOKUP(I66, CY!C:D, 2, FALSE)</f>
        <v>1.6999999999999997</v>
      </c>
      <c r="K66" s="13">
        <f t="shared" si="2"/>
        <v>0</v>
      </c>
    </row>
    <row r="67" spans="1:11" ht="16" x14ac:dyDescent="0.4">
      <c r="A67" s="25" t="s">
        <v>53</v>
      </c>
      <c r="B67" s="26" t="s">
        <v>22</v>
      </c>
      <c r="C67" s="26" t="s">
        <v>123</v>
      </c>
      <c r="D67" s="36"/>
      <c r="E67" s="5"/>
      <c r="F67" s="5"/>
      <c r="G67" s="5"/>
      <c r="H67" s="11">
        <f t="shared" si="0"/>
        <v>250</v>
      </c>
      <c r="I67" s="11" t="str">
        <f t="shared" si="1"/>
        <v>B250</v>
      </c>
      <c r="J67" s="11">
        <f>VLOOKUP(I67, CY!C:D, 2, FALSE)</f>
        <v>2.06</v>
      </c>
      <c r="K67" s="13">
        <f t="shared" si="2"/>
        <v>0</v>
      </c>
    </row>
    <row r="68" spans="1:11" ht="16" x14ac:dyDescent="0.4">
      <c r="A68" s="25" t="s">
        <v>54</v>
      </c>
      <c r="B68" s="26" t="s">
        <v>22</v>
      </c>
      <c r="C68" s="26" t="s">
        <v>123</v>
      </c>
      <c r="D68" s="36"/>
      <c r="E68" s="5"/>
      <c r="F68" s="5"/>
      <c r="G68" s="5"/>
      <c r="H68" s="11">
        <f t="shared" si="0"/>
        <v>250</v>
      </c>
      <c r="I68" s="11" t="str">
        <f t="shared" si="1"/>
        <v>B250</v>
      </c>
      <c r="J68" s="11">
        <f>VLOOKUP(I68, CY!C:D, 2, FALSE)</f>
        <v>2.06</v>
      </c>
      <c r="K68" s="13">
        <f t="shared" si="2"/>
        <v>0</v>
      </c>
    </row>
    <row r="69" spans="1:11" ht="16" x14ac:dyDescent="0.4">
      <c r="A69" s="25" t="s">
        <v>140</v>
      </c>
      <c r="B69" s="26" t="s">
        <v>20</v>
      </c>
      <c r="C69" s="26" t="s">
        <v>123</v>
      </c>
      <c r="D69" s="36"/>
      <c r="E69" s="5"/>
      <c r="F69" s="5"/>
      <c r="G69" s="5"/>
      <c r="H69" s="11">
        <f t="shared" si="0"/>
        <v>250</v>
      </c>
      <c r="I69" s="11" t="str">
        <f t="shared" si="1"/>
        <v>A250</v>
      </c>
      <c r="J69" s="11">
        <f>VLOOKUP(I69, CY!C:D, 2, FALSE)</f>
        <v>1.6999999999999997</v>
      </c>
      <c r="K69" s="13">
        <f t="shared" si="2"/>
        <v>0</v>
      </c>
    </row>
    <row r="70" spans="1:11" ht="16" x14ac:dyDescent="0.4">
      <c r="A70" s="25" t="s">
        <v>141</v>
      </c>
      <c r="B70" s="26" t="s">
        <v>20</v>
      </c>
      <c r="C70" s="26" t="s">
        <v>123</v>
      </c>
      <c r="D70" s="36"/>
      <c r="E70" s="5"/>
      <c r="F70" s="5"/>
      <c r="G70" s="5"/>
      <c r="H70" s="11">
        <f t="shared" si="0"/>
        <v>250</v>
      </c>
      <c r="I70" s="11" t="str">
        <f t="shared" si="1"/>
        <v>A250</v>
      </c>
      <c r="J70" s="11">
        <f>VLOOKUP(I70, CY!C:D, 2, FALSE)</f>
        <v>1.6999999999999997</v>
      </c>
      <c r="K70" s="13">
        <f t="shared" si="2"/>
        <v>0</v>
      </c>
    </row>
    <row r="71" spans="1:11" ht="16" x14ac:dyDescent="0.4">
      <c r="A71" s="25" t="s">
        <v>136</v>
      </c>
      <c r="B71" s="26" t="s">
        <v>22</v>
      </c>
      <c r="C71" s="26" t="s">
        <v>123</v>
      </c>
      <c r="D71" s="36"/>
      <c r="E71" s="5"/>
      <c r="F71" s="5"/>
      <c r="G71" s="5"/>
      <c r="H71" s="11">
        <f t="shared" si="0"/>
        <v>250</v>
      </c>
      <c r="I71" s="11" t="str">
        <f t="shared" si="1"/>
        <v>B250</v>
      </c>
      <c r="J71" s="11">
        <f>VLOOKUP(I71, CY!C:D, 2, FALSE)</f>
        <v>2.06</v>
      </c>
      <c r="K71" s="13">
        <f t="shared" si="2"/>
        <v>0</v>
      </c>
    </row>
    <row r="72" spans="1:11" ht="16" x14ac:dyDescent="0.4">
      <c r="A72" s="25" t="s">
        <v>55</v>
      </c>
      <c r="B72" s="26" t="s">
        <v>20</v>
      </c>
      <c r="C72" s="26" t="s">
        <v>123</v>
      </c>
      <c r="D72" s="36"/>
      <c r="E72" s="5"/>
      <c r="F72" s="5"/>
      <c r="G72" s="5"/>
      <c r="H72" s="11">
        <f t="shared" si="0"/>
        <v>250</v>
      </c>
      <c r="I72" s="11" t="str">
        <f t="shared" si="1"/>
        <v>A250</v>
      </c>
      <c r="J72" s="11">
        <f>VLOOKUP(I72, CY!C:D, 2, FALSE)</f>
        <v>1.6999999999999997</v>
      </c>
      <c r="K72" s="13">
        <f t="shared" si="2"/>
        <v>0</v>
      </c>
    </row>
    <row r="73" spans="1:11" ht="16" x14ac:dyDescent="0.4">
      <c r="A73" s="25" t="s">
        <v>56</v>
      </c>
      <c r="B73" s="26" t="s">
        <v>20</v>
      </c>
      <c r="C73" s="26" t="s">
        <v>123</v>
      </c>
      <c r="D73" s="36"/>
      <c r="E73" s="5"/>
      <c r="F73" s="5"/>
      <c r="G73" s="5"/>
      <c r="H73" s="11">
        <f t="shared" si="0"/>
        <v>250</v>
      </c>
      <c r="I73" s="11" t="str">
        <f t="shared" si="1"/>
        <v>A250</v>
      </c>
      <c r="J73" s="11">
        <f>VLOOKUP(I73, CY!C:D, 2, FALSE)</f>
        <v>1.6999999999999997</v>
      </c>
      <c r="K73" s="13">
        <f t="shared" si="2"/>
        <v>0</v>
      </c>
    </row>
    <row r="74" spans="1:11" ht="16" x14ac:dyDescent="0.4">
      <c r="A74" s="25" t="s">
        <v>57</v>
      </c>
      <c r="B74" s="26" t="s">
        <v>20</v>
      </c>
      <c r="C74" s="26" t="s">
        <v>123</v>
      </c>
      <c r="D74" s="36"/>
      <c r="E74" s="5"/>
      <c r="F74" s="5"/>
      <c r="G74" s="5"/>
      <c r="H74" s="11">
        <f t="shared" si="0"/>
        <v>250</v>
      </c>
      <c r="I74" s="11" t="str">
        <f t="shared" si="1"/>
        <v>A250</v>
      </c>
      <c r="J74" s="11">
        <f>VLOOKUP(I74, CY!C:D, 2, FALSE)</f>
        <v>1.6999999999999997</v>
      </c>
      <c r="K74" s="13">
        <f t="shared" si="2"/>
        <v>0</v>
      </c>
    </row>
    <row r="75" spans="1:11" ht="16" x14ac:dyDescent="0.4">
      <c r="A75" s="25" t="s">
        <v>142</v>
      </c>
      <c r="B75" s="26" t="s">
        <v>20</v>
      </c>
      <c r="C75" s="26" t="s">
        <v>123</v>
      </c>
      <c r="D75" s="36"/>
      <c r="E75" s="5"/>
      <c r="F75" s="5"/>
      <c r="G75" s="5"/>
      <c r="H75" s="11">
        <f t="shared" si="0"/>
        <v>250</v>
      </c>
      <c r="I75" s="11" t="str">
        <f t="shared" si="1"/>
        <v>A250</v>
      </c>
      <c r="J75" s="11">
        <f>VLOOKUP(I75, CY!C:D, 2, FALSE)</f>
        <v>1.6999999999999997</v>
      </c>
      <c r="K75" s="13">
        <f t="shared" si="2"/>
        <v>0</v>
      </c>
    </row>
    <row r="76" spans="1:11" ht="16" x14ac:dyDescent="0.4">
      <c r="A76" s="25" t="s">
        <v>58</v>
      </c>
      <c r="B76" s="26" t="s">
        <v>20</v>
      </c>
      <c r="C76" s="26" t="s">
        <v>123</v>
      </c>
      <c r="D76" s="36"/>
      <c r="E76" s="5"/>
      <c r="F76" s="5"/>
      <c r="G76" s="5"/>
      <c r="H76" s="11">
        <f t="shared" si="0"/>
        <v>250</v>
      </c>
      <c r="I76" s="11" t="str">
        <f t="shared" si="1"/>
        <v>A250</v>
      </c>
      <c r="J76" s="11">
        <f>VLOOKUP(I76, CY!C:D, 2, FALSE)</f>
        <v>1.6999999999999997</v>
      </c>
      <c r="K76" s="13">
        <f t="shared" si="2"/>
        <v>0</v>
      </c>
    </row>
    <row r="77" spans="1:11" ht="16" x14ac:dyDescent="0.4">
      <c r="A77" s="25" t="s">
        <v>59</v>
      </c>
      <c r="B77" s="26" t="s">
        <v>20</v>
      </c>
      <c r="C77" s="26" t="s">
        <v>123</v>
      </c>
      <c r="D77" s="36"/>
      <c r="E77" s="5"/>
      <c r="F77" s="5"/>
      <c r="G77" s="5"/>
      <c r="H77" s="11">
        <f t="shared" si="0"/>
        <v>250</v>
      </c>
      <c r="I77" s="11" t="str">
        <f t="shared" si="1"/>
        <v>A250</v>
      </c>
      <c r="J77" s="11">
        <f>VLOOKUP(I77, CY!C:D, 2, FALSE)</f>
        <v>1.6999999999999997</v>
      </c>
      <c r="K77" s="13">
        <f t="shared" si="2"/>
        <v>0</v>
      </c>
    </row>
    <row r="78" spans="1:11" ht="16" x14ac:dyDescent="0.4">
      <c r="A78" s="25" t="s">
        <v>60</v>
      </c>
      <c r="B78" s="26" t="s">
        <v>22</v>
      </c>
      <c r="C78" s="26" t="s">
        <v>123</v>
      </c>
      <c r="D78" s="36"/>
      <c r="E78" s="5"/>
      <c r="F78" s="5"/>
      <c r="G78" s="5"/>
      <c r="H78" s="11">
        <f t="shared" si="0"/>
        <v>250</v>
      </c>
      <c r="I78" s="11" t="str">
        <f t="shared" si="1"/>
        <v>B250</v>
      </c>
      <c r="J78" s="11">
        <f>VLOOKUP(I78, CY!C:D, 2, FALSE)</f>
        <v>2.06</v>
      </c>
      <c r="K78" s="13">
        <f t="shared" si="2"/>
        <v>0</v>
      </c>
    </row>
    <row r="79" spans="1:11" ht="16" x14ac:dyDescent="0.4">
      <c r="A79" s="25" t="s">
        <v>143</v>
      </c>
      <c r="B79" s="26" t="s">
        <v>20</v>
      </c>
      <c r="C79" s="26" t="s">
        <v>123</v>
      </c>
      <c r="D79" s="36"/>
      <c r="E79" s="5"/>
      <c r="F79" s="5"/>
      <c r="G79" s="5"/>
      <c r="H79" s="11">
        <f t="shared" si="0"/>
        <v>250</v>
      </c>
      <c r="I79" s="11" t="str">
        <f t="shared" si="1"/>
        <v>A250</v>
      </c>
      <c r="J79" s="11">
        <f>VLOOKUP(I79, CY!C:D, 2, FALSE)</f>
        <v>1.6999999999999997</v>
      </c>
      <c r="K79" s="13">
        <f t="shared" si="2"/>
        <v>0</v>
      </c>
    </row>
    <row r="80" spans="1:11" ht="16" x14ac:dyDescent="0.4">
      <c r="A80" s="25" t="s">
        <v>61</v>
      </c>
      <c r="B80" s="26" t="s">
        <v>20</v>
      </c>
      <c r="C80" s="26" t="s">
        <v>123</v>
      </c>
      <c r="D80" s="36"/>
      <c r="E80" s="5"/>
      <c r="F80" s="5"/>
      <c r="G80" s="5"/>
      <c r="H80" s="11">
        <f t="shared" si="0"/>
        <v>250</v>
      </c>
      <c r="I80" s="11" t="str">
        <f t="shared" si="1"/>
        <v>A250</v>
      </c>
      <c r="J80" s="11">
        <f>VLOOKUP(I80, CY!C:D, 2, FALSE)</f>
        <v>1.6999999999999997</v>
      </c>
      <c r="K80" s="13">
        <f t="shared" si="2"/>
        <v>0</v>
      </c>
    </row>
    <row r="81" spans="1:11" ht="16" x14ac:dyDescent="0.4">
      <c r="A81" s="25" t="s">
        <v>66</v>
      </c>
      <c r="B81" s="26" t="s">
        <v>24</v>
      </c>
      <c r="C81" s="26" t="s">
        <v>123</v>
      </c>
      <c r="D81" s="36"/>
      <c r="E81" s="5"/>
      <c r="F81" s="5"/>
      <c r="G81" s="5"/>
      <c r="H81" s="11">
        <f t="shared" si="0"/>
        <v>250</v>
      </c>
      <c r="I81" s="11" t="str">
        <f t="shared" si="1"/>
        <v>C250</v>
      </c>
      <c r="J81" s="11">
        <f>VLOOKUP(I81, CY!C:D, 2, FALSE)</f>
        <v>2.7699999999999996</v>
      </c>
      <c r="K81" s="13">
        <f t="shared" si="2"/>
        <v>0</v>
      </c>
    </row>
    <row r="82" spans="1:11" ht="16" x14ac:dyDescent="0.4">
      <c r="A82" s="25" t="s">
        <v>144</v>
      </c>
      <c r="B82" s="26" t="s">
        <v>22</v>
      </c>
      <c r="C82" s="26" t="s">
        <v>123</v>
      </c>
      <c r="D82" s="36"/>
      <c r="E82" s="5"/>
      <c r="F82" s="5"/>
      <c r="G82" s="5"/>
      <c r="H82" s="11">
        <f t="shared" si="0"/>
        <v>250</v>
      </c>
      <c r="I82" s="11" t="str">
        <f t="shared" si="1"/>
        <v>B250</v>
      </c>
      <c r="J82" s="11">
        <f>VLOOKUP(I82, CY!C:D, 2, FALSE)</f>
        <v>2.06</v>
      </c>
      <c r="K82" s="13">
        <f t="shared" si="2"/>
        <v>0</v>
      </c>
    </row>
    <row r="83" spans="1:11" ht="16" x14ac:dyDescent="0.4">
      <c r="A83" s="25" t="s">
        <v>145</v>
      </c>
      <c r="B83" s="26" t="s">
        <v>20</v>
      </c>
      <c r="C83" s="26" t="s">
        <v>123</v>
      </c>
      <c r="D83" s="36"/>
      <c r="E83" s="5"/>
      <c r="F83" s="5"/>
      <c r="G83" s="5"/>
      <c r="H83" s="11">
        <f t="shared" si="0"/>
        <v>250</v>
      </c>
      <c r="I83" s="11" t="str">
        <f t="shared" si="1"/>
        <v>A250</v>
      </c>
      <c r="J83" s="11">
        <f>VLOOKUP(I83, CY!C:D, 2, FALSE)</f>
        <v>1.6999999999999997</v>
      </c>
      <c r="K83" s="13">
        <f t="shared" si="2"/>
        <v>0</v>
      </c>
    </row>
    <row r="84" spans="1:11" ht="16" x14ac:dyDescent="0.4">
      <c r="A84" s="25" t="s">
        <v>62</v>
      </c>
      <c r="B84" s="26" t="s">
        <v>20</v>
      </c>
      <c r="C84" s="26" t="s">
        <v>123</v>
      </c>
      <c r="D84" s="36"/>
      <c r="E84" s="5"/>
      <c r="F84" s="5"/>
      <c r="G84" s="5"/>
      <c r="H84" s="11">
        <f t="shared" si="0"/>
        <v>250</v>
      </c>
      <c r="I84" s="11" t="str">
        <f t="shared" si="1"/>
        <v>A250</v>
      </c>
      <c r="J84" s="11">
        <f>VLOOKUP(I84, CY!C:D, 2, FALSE)</f>
        <v>1.6999999999999997</v>
      </c>
      <c r="K84" s="13">
        <f t="shared" si="2"/>
        <v>0</v>
      </c>
    </row>
    <row r="85" spans="1:11" ht="16" x14ac:dyDescent="0.4">
      <c r="A85" s="25" t="s">
        <v>63</v>
      </c>
      <c r="B85" s="26" t="s">
        <v>20</v>
      </c>
      <c r="C85" s="26" t="s">
        <v>123</v>
      </c>
      <c r="D85" s="36"/>
      <c r="E85" s="5"/>
      <c r="F85" s="5"/>
      <c r="G85" s="5"/>
      <c r="H85" s="11">
        <f t="shared" si="0"/>
        <v>250</v>
      </c>
      <c r="I85" s="11" t="str">
        <f t="shared" si="1"/>
        <v>A250</v>
      </c>
      <c r="J85" s="11">
        <f>VLOOKUP(I85, CY!C:D, 2, FALSE)</f>
        <v>1.6999999999999997</v>
      </c>
      <c r="K85" s="13">
        <f t="shared" si="2"/>
        <v>0</v>
      </c>
    </row>
    <row r="86" spans="1:11" ht="16" x14ac:dyDescent="0.4">
      <c r="A86" s="25" t="s">
        <v>146</v>
      </c>
      <c r="B86" s="26" t="s">
        <v>20</v>
      </c>
      <c r="C86" s="26" t="s">
        <v>123</v>
      </c>
      <c r="D86" s="36"/>
      <c r="E86" s="5"/>
      <c r="F86" s="5"/>
      <c r="G86" s="5"/>
      <c r="H86" s="11">
        <f t="shared" si="0"/>
        <v>250</v>
      </c>
      <c r="I86" s="11" t="str">
        <f t="shared" si="1"/>
        <v>A250</v>
      </c>
      <c r="J86" s="11">
        <f>VLOOKUP(I86, CY!C:D, 2, FALSE)</f>
        <v>1.6999999999999997</v>
      </c>
      <c r="K86" s="13">
        <f t="shared" si="2"/>
        <v>0</v>
      </c>
    </row>
    <row r="87" spans="1:11" ht="16" x14ac:dyDescent="0.4">
      <c r="A87" s="25" t="s">
        <v>147</v>
      </c>
      <c r="B87" s="26" t="s">
        <v>20</v>
      </c>
      <c r="C87" s="26" t="s">
        <v>123</v>
      </c>
      <c r="D87" s="36"/>
      <c r="E87" s="5"/>
      <c r="F87" s="5"/>
      <c r="G87" s="5"/>
      <c r="H87" s="11">
        <f t="shared" si="0"/>
        <v>250</v>
      </c>
      <c r="I87" s="11" t="str">
        <f t="shared" si="1"/>
        <v>A250</v>
      </c>
      <c r="J87" s="11">
        <f>VLOOKUP(I87, CY!C:D, 2, FALSE)</f>
        <v>1.6999999999999997</v>
      </c>
      <c r="K87" s="13">
        <f t="shared" si="2"/>
        <v>0</v>
      </c>
    </row>
    <row r="88" spans="1:11" ht="16" x14ac:dyDescent="0.4">
      <c r="A88" s="61"/>
      <c r="B88" s="62"/>
      <c r="C88" s="62"/>
      <c r="D88" s="63"/>
      <c r="E88" s="5"/>
      <c r="F88" s="5"/>
      <c r="G88" s="5"/>
      <c r="H88" s="11"/>
      <c r="I88" s="11"/>
      <c r="J88" s="11"/>
      <c r="K88" s="13"/>
    </row>
    <row r="89" spans="1:11" ht="16" x14ac:dyDescent="0.4">
      <c r="B89" s="64"/>
      <c r="C89" s="64"/>
      <c r="D89" s="65"/>
      <c r="H89" s="11"/>
      <c r="I89" s="11"/>
      <c r="J89" s="11"/>
      <c r="K89" s="13"/>
    </row>
    <row r="90" spans="1:11" ht="16" x14ac:dyDescent="0.4">
      <c r="B90" s="64"/>
      <c r="C90" s="64"/>
      <c r="D90" s="65"/>
      <c r="H90" s="11"/>
      <c r="I90" s="11"/>
      <c r="J90" s="11"/>
      <c r="K90" s="13"/>
    </row>
    <row r="91" spans="1:11" ht="16" x14ac:dyDescent="0.4">
      <c r="B91" s="64"/>
      <c r="C91" s="64"/>
      <c r="D91" s="65"/>
      <c r="E91" s="66"/>
      <c r="F91" s="66"/>
      <c r="G91" s="66"/>
      <c r="H91" s="11"/>
      <c r="I91" s="11"/>
      <c r="J91" s="11"/>
      <c r="K91" s="13"/>
    </row>
    <row r="92" spans="1:11" ht="16" x14ac:dyDescent="0.4">
      <c r="B92" s="64"/>
      <c r="C92" s="64"/>
      <c r="D92" s="65"/>
      <c r="E92" s="67"/>
      <c r="F92" s="67"/>
      <c r="G92" s="67"/>
      <c r="H92" s="11"/>
      <c r="I92" s="11"/>
      <c r="J92" s="11"/>
      <c r="K92" s="13"/>
    </row>
    <row r="93" spans="1:11" ht="16" x14ac:dyDescent="0.4">
      <c r="B93" s="64"/>
      <c r="C93" s="64"/>
      <c r="D93" s="65"/>
      <c r="E93" s="68"/>
      <c r="F93" s="68"/>
      <c r="G93" s="6"/>
      <c r="H93" s="11"/>
      <c r="I93" s="11"/>
      <c r="J93" s="11"/>
      <c r="K93" s="13"/>
    </row>
    <row r="94" spans="1:11" ht="16" x14ac:dyDescent="0.4">
      <c r="B94" s="64"/>
      <c r="C94" s="64"/>
      <c r="D94" s="65"/>
      <c r="E94" s="68"/>
      <c r="F94" s="68"/>
      <c r="G94" s="6"/>
      <c r="H94" s="11"/>
      <c r="I94" s="11"/>
      <c r="J94" s="11"/>
      <c r="K94" s="13"/>
    </row>
    <row r="95" spans="1:11" ht="16" x14ac:dyDescent="0.4">
      <c r="B95" s="64"/>
      <c r="C95" s="64"/>
      <c r="D95" s="65"/>
      <c r="E95" s="68"/>
      <c r="F95" s="68"/>
      <c r="G95" s="6"/>
      <c r="H95" s="11"/>
      <c r="I95" s="11"/>
      <c r="J95" s="11"/>
      <c r="K95" s="13"/>
    </row>
    <row r="96" spans="1:11" ht="16" x14ac:dyDescent="0.4">
      <c r="B96" s="64"/>
      <c r="C96" s="64"/>
      <c r="D96" s="65"/>
      <c r="E96" s="68"/>
      <c r="F96" s="68"/>
      <c r="G96" s="6"/>
      <c r="H96" s="11"/>
      <c r="I96" s="11"/>
      <c r="J96" s="11"/>
      <c r="K96" s="13"/>
    </row>
    <row r="97" spans="2:11" ht="16" x14ac:dyDescent="0.4">
      <c r="B97" s="64"/>
      <c r="C97" s="64"/>
      <c r="D97" s="65"/>
      <c r="H97" s="11"/>
      <c r="I97" s="11"/>
      <c r="J97" s="11"/>
      <c r="K97" s="13"/>
    </row>
    <row r="98" spans="2:11" ht="16" x14ac:dyDescent="0.4">
      <c r="B98" s="64"/>
      <c r="C98" s="64"/>
      <c r="D98" s="65"/>
      <c r="H98" s="11"/>
      <c r="I98" s="11"/>
      <c r="J98" s="11"/>
      <c r="K98" s="13"/>
    </row>
    <row r="99" spans="2:11" ht="16" x14ac:dyDescent="0.4">
      <c r="B99" s="64"/>
      <c r="C99" s="64"/>
      <c r="D99" s="65"/>
      <c r="H99" s="11"/>
      <c r="I99" s="11"/>
      <c r="J99" s="11"/>
      <c r="K99" s="13"/>
    </row>
    <row r="100" spans="2:11" ht="16" x14ac:dyDescent="0.4">
      <c r="B100" s="64"/>
      <c r="C100" s="64"/>
      <c r="D100" s="65"/>
      <c r="H100" s="11"/>
      <c r="I100" s="11"/>
      <c r="J100" s="11"/>
      <c r="K100" s="13"/>
    </row>
    <row r="101" spans="2:11" ht="16" x14ac:dyDescent="0.4">
      <c r="B101" s="64"/>
      <c r="C101" s="64"/>
      <c r="D101" s="65"/>
      <c r="H101" s="11"/>
      <c r="I101" s="11"/>
      <c r="J101" s="11"/>
      <c r="K101" s="13"/>
    </row>
    <row r="102" spans="2:11" ht="16" x14ac:dyDescent="0.4">
      <c r="B102" s="64"/>
      <c r="C102" s="64"/>
      <c r="D102" s="65"/>
      <c r="H102" s="11"/>
      <c r="I102" s="11"/>
      <c r="J102" s="11"/>
      <c r="K102" s="13"/>
    </row>
    <row r="103" spans="2:11" ht="16" x14ac:dyDescent="0.4">
      <c r="B103" s="64"/>
      <c r="C103" s="64"/>
      <c r="D103" s="65"/>
      <c r="H103" s="11"/>
      <c r="I103" s="11"/>
      <c r="J103" s="11"/>
      <c r="K103" s="13"/>
    </row>
    <row r="104" spans="2:11" ht="16" x14ac:dyDescent="0.4">
      <c r="B104" s="64"/>
      <c r="C104" s="64"/>
      <c r="D104" s="65"/>
      <c r="H104" s="11"/>
      <c r="I104" s="11"/>
      <c r="J104" s="11"/>
      <c r="K104" s="13"/>
    </row>
    <row r="105" spans="2:11" ht="16" x14ac:dyDescent="0.4">
      <c r="B105" s="64"/>
      <c r="C105" s="64"/>
      <c r="D105" s="65"/>
      <c r="H105" s="11"/>
      <c r="I105" s="11"/>
      <c r="J105" s="11"/>
      <c r="K105" s="13"/>
    </row>
    <row r="106" spans="2:11" ht="16" x14ac:dyDescent="0.4">
      <c r="B106" s="64"/>
      <c r="C106" s="64"/>
      <c r="D106" s="65"/>
      <c r="H106" s="11"/>
      <c r="I106" s="11"/>
      <c r="J106" s="11"/>
      <c r="K106" s="13"/>
    </row>
    <row r="107" spans="2:11" ht="16" x14ac:dyDescent="0.4">
      <c r="B107" s="64"/>
      <c r="C107" s="64"/>
      <c r="D107" s="65"/>
      <c r="H107" s="11"/>
      <c r="I107" s="11"/>
      <c r="J107" s="11"/>
      <c r="K107" s="13"/>
    </row>
    <row r="108" spans="2:11" ht="16" x14ac:dyDescent="0.4">
      <c r="B108" s="64"/>
      <c r="C108" s="64"/>
      <c r="D108" s="65"/>
      <c r="H108" s="11"/>
      <c r="I108" s="11"/>
      <c r="J108" s="11"/>
      <c r="K108" s="13"/>
    </row>
    <row r="109" spans="2:11" ht="16" x14ac:dyDescent="0.4">
      <c r="B109" s="64"/>
      <c r="C109" s="64"/>
      <c r="D109" s="65"/>
      <c r="H109" s="11"/>
      <c r="I109" s="11"/>
      <c r="J109" s="11"/>
      <c r="K109" s="13"/>
    </row>
    <row r="110" spans="2:11" ht="16" x14ac:dyDescent="0.4">
      <c r="B110" s="64"/>
      <c r="C110" s="64"/>
      <c r="D110" s="65"/>
      <c r="H110" s="11"/>
      <c r="I110" s="11"/>
      <c r="J110" s="11"/>
      <c r="K110" s="13"/>
    </row>
    <row r="111" spans="2:11" ht="16" x14ac:dyDescent="0.4">
      <c r="B111" s="64"/>
      <c r="C111" s="64"/>
      <c r="D111" s="65"/>
      <c r="H111" s="11"/>
      <c r="I111" s="11"/>
      <c r="J111" s="11"/>
      <c r="K111" s="13"/>
    </row>
    <row r="112" spans="2:11" ht="16" x14ac:dyDescent="0.4">
      <c r="B112" s="64"/>
      <c r="C112" s="64"/>
      <c r="D112" s="65"/>
      <c r="H112" s="11"/>
      <c r="I112" s="11"/>
      <c r="J112" s="11"/>
      <c r="K112" s="13"/>
    </row>
    <row r="113" spans="2:11" ht="16" x14ac:dyDescent="0.4">
      <c r="B113" s="64"/>
      <c r="C113" s="64"/>
      <c r="D113" s="65"/>
      <c r="H113" s="11"/>
      <c r="I113" s="11"/>
      <c r="J113" s="11"/>
      <c r="K113" s="13"/>
    </row>
    <row r="114" spans="2:11" ht="16" x14ac:dyDescent="0.4">
      <c r="B114" s="64"/>
      <c r="C114" s="64"/>
      <c r="D114" s="65"/>
      <c r="H114" s="11"/>
      <c r="I114" s="11"/>
      <c r="J114" s="11"/>
      <c r="K114" s="13"/>
    </row>
    <row r="115" spans="2:11" ht="16" x14ac:dyDescent="0.4">
      <c r="B115" s="64"/>
      <c r="C115" s="64"/>
      <c r="D115" s="65"/>
      <c r="H115" s="11"/>
      <c r="I115" s="11"/>
      <c r="J115" s="11"/>
      <c r="K115" s="13"/>
    </row>
    <row r="116" spans="2:11" ht="16" x14ac:dyDescent="0.4">
      <c r="B116" s="64"/>
      <c r="C116" s="64"/>
      <c r="D116" s="65"/>
      <c r="H116" s="11"/>
      <c r="I116" s="11"/>
      <c r="J116" s="11"/>
      <c r="K116" s="13"/>
    </row>
    <row r="117" spans="2:11" ht="16" x14ac:dyDescent="0.4">
      <c r="B117" s="64"/>
      <c r="C117" s="64"/>
      <c r="D117" s="65"/>
      <c r="H117" s="11"/>
      <c r="I117" s="11"/>
      <c r="J117" s="11"/>
      <c r="K117" s="13"/>
    </row>
    <row r="118" spans="2:11" ht="16" x14ac:dyDescent="0.4">
      <c r="B118" s="64"/>
      <c r="C118" s="64"/>
      <c r="D118" s="65"/>
      <c r="H118" s="11"/>
      <c r="I118" s="11"/>
      <c r="J118" s="11"/>
      <c r="K118" s="13"/>
    </row>
    <row r="119" spans="2:11" ht="16" x14ac:dyDescent="0.4">
      <c r="B119" s="64"/>
      <c r="C119" s="64"/>
      <c r="D119" s="65"/>
      <c r="H119" s="11"/>
      <c r="I119" s="11"/>
      <c r="J119" s="11"/>
      <c r="K119" s="13"/>
    </row>
    <row r="120" spans="2:11" ht="16" x14ac:dyDescent="0.4">
      <c r="B120" s="64"/>
      <c r="C120" s="64"/>
      <c r="D120" s="65"/>
      <c r="H120" s="11"/>
      <c r="I120" s="11"/>
      <c r="J120" s="11"/>
      <c r="K120" s="13"/>
    </row>
    <row r="121" spans="2:11" ht="16" x14ac:dyDescent="0.4">
      <c r="B121" s="64"/>
      <c r="C121" s="64"/>
      <c r="D121" s="65"/>
      <c r="H121" s="11"/>
      <c r="I121" s="11"/>
      <c r="J121" s="11"/>
      <c r="K121" s="13"/>
    </row>
    <row r="122" spans="2:11" ht="16" x14ac:dyDescent="0.4">
      <c r="B122" s="64"/>
      <c r="C122" s="64"/>
      <c r="D122" s="65"/>
      <c r="H122" s="11"/>
      <c r="I122" s="11"/>
      <c r="J122" s="11"/>
      <c r="K122" s="13"/>
    </row>
    <row r="123" spans="2:11" ht="16" x14ac:dyDescent="0.4">
      <c r="B123" s="64"/>
      <c r="C123" s="64"/>
      <c r="D123" s="65"/>
      <c r="H123" s="11"/>
      <c r="I123" s="11"/>
      <c r="J123" s="11"/>
      <c r="K123" s="13"/>
    </row>
    <row r="124" spans="2:11" ht="16" x14ac:dyDescent="0.4">
      <c r="B124" s="64"/>
      <c r="C124" s="64"/>
      <c r="D124" s="65"/>
      <c r="H124" s="11"/>
      <c r="I124" s="11"/>
      <c r="J124" s="11"/>
      <c r="K124" s="13"/>
    </row>
    <row r="125" spans="2:11" ht="16" x14ac:dyDescent="0.4">
      <c r="B125" s="64"/>
      <c r="C125" s="64"/>
      <c r="D125" s="65"/>
      <c r="H125" s="11"/>
      <c r="I125" s="11"/>
      <c r="J125" s="11"/>
      <c r="K125" s="13"/>
    </row>
    <row r="126" spans="2:11" ht="16" x14ac:dyDescent="0.4">
      <c r="B126" s="64"/>
      <c r="C126" s="64"/>
      <c r="D126" s="65"/>
      <c r="H126" s="11"/>
      <c r="I126" s="11"/>
      <c r="J126" s="11"/>
      <c r="K126" s="13"/>
    </row>
    <row r="127" spans="2:11" ht="16" x14ac:dyDescent="0.4">
      <c r="B127" s="64"/>
      <c r="C127" s="64"/>
      <c r="D127" s="65"/>
      <c r="H127" s="11"/>
      <c r="I127" s="11"/>
      <c r="J127" s="11"/>
      <c r="K127" s="13"/>
    </row>
    <row r="128" spans="2:11" ht="16" x14ac:dyDescent="0.4">
      <c r="B128" s="64"/>
      <c r="C128" s="64"/>
      <c r="D128" s="65"/>
      <c r="H128" s="11"/>
      <c r="I128" s="11"/>
      <c r="J128" s="11"/>
      <c r="K128" s="13"/>
    </row>
    <row r="129" spans="2:11" ht="16" x14ac:dyDescent="0.4">
      <c r="B129" s="64"/>
      <c r="C129" s="64"/>
      <c r="D129" s="65"/>
      <c r="H129" s="11"/>
      <c r="I129" s="11"/>
      <c r="J129" s="11"/>
      <c r="K129" s="13"/>
    </row>
    <row r="130" spans="2:11" ht="16" x14ac:dyDescent="0.4">
      <c r="B130" s="64"/>
      <c r="C130" s="64"/>
      <c r="D130" s="65"/>
      <c r="H130" s="11"/>
      <c r="I130" s="11"/>
      <c r="J130" s="11"/>
      <c r="K130" s="13"/>
    </row>
    <row r="131" spans="2:11" ht="16" x14ac:dyDescent="0.4">
      <c r="B131" s="64"/>
      <c r="C131" s="64"/>
      <c r="D131" s="65"/>
      <c r="H131" s="11"/>
      <c r="I131" s="11"/>
      <c r="J131" s="11"/>
      <c r="K131" s="13"/>
    </row>
    <row r="132" spans="2:11" ht="16" x14ac:dyDescent="0.4">
      <c r="B132" s="64"/>
      <c r="C132" s="64"/>
      <c r="D132" s="65"/>
      <c r="H132" s="11"/>
      <c r="I132" s="11"/>
      <c r="J132" s="11"/>
      <c r="K132" s="13"/>
    </row>
    <row r="133" spans="2:11" ht="16" x14ac:dyDescent="0.4">
      <c r="B133" s="64"/>
      <c r="C133" s="64"/>
      <c r="D133" s="65"/>
      <c r="H133" s="11"/>
      <c r="I133" s="11"/>
      <c r="J133" s="11"/>
      <c r="K133" s="13"/>
    </row>
    <row r="134" spans="2:11" ht="16" x14ac:dyDescent="0.4">
      <c r="B134" s="64"/>
      <c r="C134" s="64"/>
      <c r="D134" s="65"/>
      <c r="H134" s="11"/>
      <c r="I134" s="11"/>
      <c r="J134" s="11"/>
      <c r="K134" s="13"/>
    </row>
    <row r="135" spans="2:11" ht="16" x14ac:dyDescent="0.4">
      <c r="B135" s="64"/>
      <c r="C135" s="64"/>
      <c r="D135" s="65"/>
      <c r="H135" s="11"/>
      <c r="I135" s="11"/>
      <c r="J135" s="11"/>
      <c r="K135" s="13"/>
    </row>
    <row r="136" spans="2:11" ht="16" x14ac:dyDescent="0.4">
      <c r="B136" s="64"/>
      <c r="C136" s="64"/>
      <c r="D136" s="65"/>
      <c r="H136" s="11"/>
      <c r="I136" s="11"/>
      <c r="J136" s="11"/>
      <c r="K136" s="13"/>
    </row>
    <row r="137" spans="2:11" ht="16" x14ac:dyDescent="0.4">
      <c r="B137" s="64"/>
      <c r="C137" s="64"/>
      <c r="D137" s="65"/>
      <c r="H137" s="11"/>
      <c r="I137" s="11"/>
      <c r="J137" s="11"/>
      <c r="K137" s="13"/>
    </row>
    <row r="138" spans="2:11" ht="16" x14ac:dyDescent="0.4">
      <c r="B138" s="64"/>
      <c r="C138" s="64"/>
      <c r="D138" s="65"/>
      <c r="H138" s="11"/>
      <c r="I138" s="11"/>
      <c r="J138" s="11"/>
      <c r="K138" s="13"/>
    </row>
    <row r="139" spans="2:11" ht="16" x14ac:dyDescent="0.4">
      <c r="B139" s="64"/>
      <c r="C139" s="64"/>
      <c r="D139" s="65"/>
      <c r="H139" s="11"/>
      <c r="I139" s="11"/>
      <c r="J139" s="11"/>
      <c r="K139" s="13"/>
    </row>
    <row r="140" spans="2:11" ht="16" x14ac:dyDescent="0.4">
      <c r="B140" s="64"/>
      <c r="C140" s="64"/>
      <c r="D140" s="65"/>
      <c r="H140" s="11"/>
      <c r="I140" s="11"/>
      <c r="J140" s="11"/>
      <c r="K140" s="13"/>
    </row>
    <row r="141" spans="2:11" ht="16" x14ac:dyDescent="0.4">
      <c r="B141" s="64"/>
      <c r="C141" s="64"/>
      <c r="D141" s="65"/>
      <c r="H141" s="11"/>
      <c r="I141" s="11"/>
      <c r="J141" s="11"/>
      <c r="K141" s="13"/>
    </row>
    <row r="142" spans="2:11" ht="16" x14ac:dyDescent="0.4">
      <c r="B142" s="64"/>
      <c r="C142" s="64"/>
      <c r="D142" s="65"/>
      <c r="H142" s="11"/>
      <c r="I142" s="11"/>
      <c r="J142" s="11"/>
      <c r="K142" s="13"/>
    </row>
    <row r="143" spans="2:11" ht="16" x14ac:dyDescent="0.4">
      <c r="B143" s="64"/>
      <c r="C143" s="64"/>
      <c r="D143" s="65"/>
      <c r="H143" s="11"/>
      <c r="I143" s="11"/>
      <c r="J143" s="11"/>
      <c r="K143" s="13"/>
    </row>
    <row r="144" spans="2:11" ht="16" x14ac:dyDescent="0.4">
      <c r="B144" s="64"/>
      <c r="C144" s="64"/>
      <c r="D144" s="65"/>
      <c r="H144" s="11"/>
      <c r="I144" s="11"/>
      <c r="J144" s="11"/>
      <c r="K144" s="13"/>
    </row>
    <row r="145" spans="2:11" ht="16" x14ac:dyDescent="0.4">
      <c r="B145" s="64"/>
      <c r="C145" s="64"/>
      <c r="D145" s="65"/>
      <c r="H145" s="11"/>
      <c r="I145" s="11"/>
      <c r="J145" s="11"/>
      <c r="K145" s="13"/>
    </row>
    <row r="146" spans="2:11" ht="16" x14ac:dyDescent="0.4">
      <c r="B146" s="64"/>
      <c r="C146" s="64"/>
      <c r="D146" s="65"/>
      <c r="H146" s="11"/>
      <c r="I146" s="11"/>
      <c r="J146" s="11"/>
      <c r="K146" s="13"/>
    </row>
    <row r="147" spans="2:11" ht="16" x14ac:dyDescent="0.4">
      <c r="B147" s="64"/>
      <c r="C147" s="64"/>
      <c r="D147" s="65"/>
      <c r="H147" s="11"/>
      <c r="I147" s="11"/>
      <c r="J147" s="11"/>
      <c r="K147" s="13"/>
    </row>
    <row r="148" spans="2:11" ht="16" x14ac:dyDescent="0.4">
      <c r="B148" s="64"/>
      <c r="C148" s="64"/>
      <c r="D148" s="65"/>
      <c r="H148" s="11"/>
      <c r="I148" s="11"/>
      <c r="J148" s="11"/>
      <c r="K148" s="13"/>
    </row>
    <row r="149" spans="2:11" ht="16" x14ac:dyDescent="0.4">
      <c r="B149" s="64"/>
      <c r="C149" s="64"/>
      <c r="D149" s="65"/>
      <c r="H149" s="11"/>
      <c r="I149" s="11"/>
      <c r="J149" s="11"/>
      <c r="K149" s="13"/>
    </row>
    <row r="150" spans="2:11" ht="16" x14ac:dyDescent="0.4">
      <c r="B150" s="64"/>
      <c r="C150" s="64"/>
      <c r="D150" s="65"/>
      <c r="H150" s="11"/>
      <c r="I150" s="11"/>
      <c r="J150" s="11"/>
      <c r="K150" s="13"/>
    </row>
    <row r="151" spans="2:11" ht="16" x14ac:dyDescent="0.4">
      <c r="B151" s="64"/>
      <c r="C151" s="64"/>
      <c r="D151" s="65"/>
      <c r="H151" s="11"/>
      <c r="I151" s="11"/>
      <c r="J151" s="11"/>
      <c r="K151" s="13"/>
    </row>
    <row r="152" spans="2:11" ht="16" x14ac:dyDescent="0.4">
      <c r="B152" s="64"/>
      <c r="C152" s="64"/>
      <c r="D152" s="65"/>
      <c r="H152" s="11"/>
      <c r="I152" s="11"/>
      <c r="J152" s="11"/>
      <c r="K152" s="13"/>
    </row>
    <row r="153" spans="2:11" ht="16" x14ac:dyDescent="0.4">
      <c r="B153" s="64"/>
      <c r="C153" s="64"/>
      <c r="D153" s="65"/>
      <c r="H153" s="11"/>
      <c r="I153" s="11"/>
      <c r="J153" s="11"/>
      <c r="K153" s="13"/>
    </row>
    <row r="154" spans="2:11" ht="16" x14ac:dyDescent="0.4">
      <c r="B154" s="64"/>
      <c r="C154" s="64"/>
      <c r="D154" s="65"/>
      <c r="H154" s="11"/>
      <c r="I154" s="11"/>
      <c r="J154" s="11"/>
      <c r="K154" s="13"/>
    </row>
    <row r="155" spans="2:11" ht="16" x14ac:dyDescent="0.4">
      <c r="B155" s="64"/>
      <c r="C155" s="64"/>
      <c r="D155" s="65"/>
      <c r="H155" s="11"/>
      <c r="I155" s="11"/>
      <c r="J155" s="11"/>
      <c r="K155" s="13"/>
    </row>
    <row r="156" spans="2:11" ht="16" x14ac:dyDescent="0.4">
      <c r="B156" s="64"/>
      <c r="C156" s="64"/>
      <c r="D156" s="65"/>
      <c r="H156" s="11"/>
      <c r="I156" s="11"/>
      <c r="J156" s="11"/>
      <c r="K156" s="13"/>
    </row>
    <row r="157" spans="2:11" ht="16" x14ac:dyDescent="0.4">
      <c r="B157" s="64"/>
      <c r="C157" s="64"/>
      <c r="D157" s="65"/>
      <c r="H157" s="11"/>
      <c r="I157" s="11"/>
      <c r="J157" s="11"/>
      <c r="K157" s="13"/>
    </row>
    <row r="158" spans="2:11" ht="16" x14ac:dyDescent="0.4">
      <c r="B158" s="64"/>
      <c r="C158" s="64"/>
      <c r="D158" s="65"/>
      <c r="H158" s="11"/>
      <c r="I158" s="11"/>
      <c r="J158" s="11"/>
      <c r="K158" s="13"/>
    </row>
    <row r="159" spans="2:11" ht="16" x14ac:dyDescent="0.4">
      <c r="B159" s="64"/>
      <c r="C159" s="64"/>
      <c r="D159" s="65"/>
      <c r="H159" s="11"/>
      <c r="I159" s="11"/>
      <c r="J159" s="11"/>
      <c r="K159" s="13"/>
    </row>
    <row r="160" spans="2:11" ht="16" x14ac:dyDescent="0.4">
      <c r="B160" s="64"/>
      <c r="C160" s="64"/>
      <c r="D160" s="65"/>
      <c r="H160" s="11"/>
      <c r="I160" s="11"/>
      <c r="J160" s="11"/>
      <c r="K160" s="13"/>
    </row>
    <row r="161" spans="2:11" ht="16" x14ac:dyDescent="0.4">
      <c r="B161" s="64"/>
      <c r="C161" s="64"/>
      <c r="D161" s="65"/>
      <c r="H161" s="11"/>
      <c r="I161" s="11"/>
      <c r="J161" s="11"/>
      <c r="K161" s="13"/>
    </row>
    <row r="162" spans="2:11" x14ac:dyDescent="0.35">
      <c r="K162" s="69"/>
    </row>
    <row r="163" spans="2:11" x14ac:dyDescent="0.35">
      <c r="K163" s="69"/>
    </row>
    <row r="164" spans="2:11" x14ac:dyDescent="0.35">
      <c r="K164" s="69"/>
    </row>
    <row r="165" spans="2:11" x14ac:dyDescent="0.35">
      <c r="K165" s="69"/>
    </row>
    <row r="166" spans="2:11" x14ac:dyDescent="0.35">
      <c r="K166" s="69"/>
    </row>
    <row r="167" spans="2:11" x14ac:dyDescent="0.35">
      <c r="K167" s="69"/>
    </row>
    <row r="168" spans="2:11" x14ac:dyDescent="0.35">
      <c r="K168" s="69"/>
    </row>
    <row r="169" spans="2:11" x14ac:dyDescent="0.35">
      <c r="K169" s="69"/>
    </row>
  </sheetData>
  <sheetProtection algorithmName="SHA-512" hashValue="IbaJvNg6LhoX/4EjAo84y5OlVhgAWPPPShQkAhBgHw3BXtQoZoWSpP9u/0/2T0BnW7K0gQasT1T+HRgYujM3bQ==" saltValue="v6Z3lf+BLtAjxzHxtqtyPw==" spinCount="100000" sheet="1" objects="1" scenarios="1"/>
  <mergeCells count="6">
    <mergeCell ref="A19:G19"/>
    <mergeCell ref="A1:G1"/>
    <mergeCell ref="C5:G5"/>
    <mergeCell ref="C7:G7"/>
    <mergeCell ref="C8:G8"/>
    <mergeCell ref="A10:D10"/>
  </mergeCells>
  <conditionalFormatting sqref="A10">
    <cfRule type="expression" dxfId="1" priority="2">
      <formula>SUM(H10)&lt;2000</formula>
    </cfRule>
  </conditionalFormatting>
  <conditionalFormatting sqref="E10">
    <cfRule type="expression" dxfId="0" priority="1">
      <formula>SUM(H10)&lt;2000</formula>
    </cfRule>
  </conditionalFormatting>
  <dataValidations count="3">
    <dataValidation type="whole" errorStyle="warning" allowBlank="1" showInputMessage="1" showErrorMessage="1" error="The cell must contain a whole number only - please input the correct number" sqref="D983068:D983201 D65564:D65697 D131100:D131233 D196636:D196769 D262172:D262305 D327708:D327841 D393244:D393377 D458780:D458913 D524316:D524449 D589852:D589985 D655388:D655521 D720924:D721057 D786460:D786593 D851996:D852129 D917532:D917665 D28:D161" xr:uid="{FA90FD7B-5214-40B9-899E-A1E7B4D58577}">
      <formula1>0</formula1>
      <formula2>1000000</formula2>
    </dataValidation>
    <dataValidation type="list" showInputMessage="1" showErrorMessage="1" errorTitle="Invalid Entry" error="Please choose from dropdown" promptTitle="Please choose from dropdown" sqref="E983051 E65547 E131083 E196619 E262155 E327691 E393227 E458763 E524299 E589835 E655371 E720907 E786443 E851979 E917515" xr:uid="{ADCB7736-FE47-4136-BA6A-CF1334B0AADD}">
      <formula1>Weights</formula1>
    </dataValidation>
    <dataValidation type="list" allowBlank="1" showInputMessage="1" showErrorMessage="1" errorTitle="Invalid Entry" error="Please choose from dropdown" promptTitle="Please choose from dropdown" sqref="E12:G12 E65548:G65548 E131084:G131084 E196620:G196620 E262156:G262156 E327692:G327692 E393228:G393228 E458764:G458764 E524300:G524300 E589836:G589836 E655372:G655372 E720908:G720908 E786444:G786444 E851980:G851980 E917516:G917516 E983052:G983052" xr:uid="{5BFFB068-326D-40B8-A5CC-3F5425AD3BDB}">
      <formula1>Weights</formula1>
    </dataValidation>
  </dataValidations>
  <pageMargins left="0.7" right="0.7" top="0.75" bottom="0.75" header="0.3" footer="0.3"/>
  <headerFooter>
    <oddHeader>&amp;L&amp;"Aptos"&amp;10&amp;K000000 Classification: Public&amp;1#_x000D_</oddHead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Invalid Entry" error="Please choose from dropdown" promptTitle="Please choose from dropdown" xr:uid="{0E19E42A-0E1B-4685-833E-904B5C465734}">
          <x14:formula1>
            <xm:f>CY!$H$4:$H$8</xm:f>
          </x14:formula1>
          <xm:sqref>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87D3-84EF-49B7-A213-BA43831D454D}">
  <dimension ref="A4:P23"/>
  <sheetViews>
    <sheetView workbookViewId="0">
      <selection activeCell="P4" sqref="P4:P23"/>
    </sheetView>
  </sheetViews>
  <sheetFormatPr defaultRowHeight="14.5" x14ac:dyDescent="0.35"/>
  <cols>
    <col min="15" max="15" width="35.08984375" customWidth="1"/>
  </cols>
  <sheetData>
    <row r="4" spans="1:16" ht="16" x14ac:dyDescent="0.4">
      <c r="A4" t="s">
        <v>20</v>
      </c>
      <c r="B4">
        <v>250</v>
      </c>
      <c r="C4" t="str">
        <f>_xlfn.CONCAT(A4, B4)</f>
        <v>A250</v>
      </c>
      <c r="D4" s="30">
        <v>1.6999999999999997</v>
      </c>
      <c r="H4">
        <v>250</v>
      </c>
      <c r="J4">
        <v>1.8399999999999999</v>
      </c>
      <c r="N4" t="s">
        <v>83</v>
      </c>
      <c r="O4" s="33" t="s">
        <v>68</v>
      </c>
      <c r="P4" t="s">
        <v>98</v>
      </c>
    </row>
    <row r="5" spans="1:16" ht="16" x14ac:dyDescent="0.4">
      <c r="A5" t="s">
        <v>20</v>
      </c>
      <c r="B5">
        <v>375</v>
      </c>
      <c r="C5" t="str">
        <f t="shared" ref="C5:C18" si="0">_xlfn.CONCAT(A5, B5)</f>
        <v>A375</v>
      </c>
      <c r="D5" s="30">
        <v>2.2200000000000002</v>
      </c>
      <c r="H5">
        <v>375</v>
      </c>
      <c r="J5">
        <v>2.4099999999999997</v>
      </c>
      <c r="N5" t="s">
        <v>84</v>
      </c>
      <c r="O5" s="33" t="s">
        <v>69</v>
      </c>
      <c r="P5" t="s">
        <v>99</v>
      </c>
    </row>
    <row r="6" spans="1:16" ht="16" x14ac:dyDescent="0.4">
      <c r="A6" t="s">
        <v>20</v>
      </c>
      <c r="B6">
        <v>500</v>
      </c>
      <c r="C6" t="str">
        <f t="shared" si="0"/>
        <v>A500</v>
      </c>
      <c r="D6" s="30">
        <v>2.68</v>
      </c>
      <c r="H6">
        <v>500</v>
      </c>
      <c r="J6">
        <v>2.93</v>
      </c>
      <c r="N6" t="s">
        <v>85</v>
      </c>
      <c r="O6" s="34" t="s">
        <v>70</v>
      </c>
      <c r="P6" t="s">
        <v>100</v>
      </c>
    </row>
    <row r="7" spans="1:16" ht="16" x14ac:dyDescent="0.4">
      <c r="A7" t="s">
        <v>20</v>
      </c>
      <c r="B7">
        <v>750</v>
      </c>
      <c r="C7" t="str">
        <f t="shared" si="0"/>
        <v>A750</v>
      </c>
      <c r="D7" s="31">
        <v>4.08</v>
      </c>
      <c r="H7">
        <v>750</v>
      </c>
      <c r="J7">
        <v>4.4800000000000004</v>
      </c>
      <c r="N7" t="s">
        <v>86</v>
      </c>
      <c r="O7" s="33" t="s">
        <v>71</v>
      </c>
      <c r="P7" t="s">
        <v>111</v>
      </c>
    </row>
    <row r="8" spans="1:16" ht="16" x14ac:dyDescent="0.4">
      <c r="A8" t="s">
        <v>20</v>
      </c>
      <c r="B8">
        <v>1000</v>
      </c>
      <c r="C8" t="str">
        <f t="shared" si="0"/>
        <v>A1000</v>
      </c>
      <c r="D8" s="31">
        <v>4.33</v>
      </c>
      <c r="H8">
        <v>1000</v>
      </c>
      <c r="J8">
        <v>4.7700000000000005</v>
      </c>
      <c r="N8" t="s">
        <v>87</v>
      </c>
      <c r="O8" s="33" t="s">
        <v>72</v>
      </c>
      <c r="P8" t="s">
        <v>112</v>
      </c>
    </row>
    <row r="9" spans="1:16" ht="16" x14ac:dyDescent="0.4">
      <c r="A9" t="s">
        <v>22</v>
      </c>
      <c r="B9">
        <v>250</v>
      </c>
      <c r="C9" t="str">
        <f t="shared" si="0"/>
        <v>B250</v>
      </c>
      <c r="D9" s="32">
        <v>2.06</v>
      </c>
      <c r="N9" t="s">
        <v>88</v>
      </c>
      <c r="O9" s="34" t="s">
        <v>73</v>
      </c>
      <c r="P9" t="s">
        <v>113</v>
      </c>
    </row>
    <row r="10" spans="1:16" ht="16" x14ac:dyDescent="0.4">
      <c r="A10" t="s">
        <v>22</v>
      </c>
      <c r="B10">
        <v>375</v>
      </c>
      <c r="C10" t="str">
        <f t="shared" si="0"/>
        <v>B375</v>
      </c>
      <c r="D10" s="32">
        <v>2.71</v>
      </c>
      <c r="N10" t="s">
        <v>89</v>
      </c>
      <c r="O10" s="33" t="s">
        <v>74</v>
      </c>
      <c r="P10" t="s">
        <v>114</v>
      </c>
    </row>
    <row r="11" spans="1:16" ht="16" x14ac:dyDescent="0.4">
      <c r="A11" t="s">
        <v>22</v>
      </c>
      <c r="B11">
        <v>500</v>
      </c>
      <c r="C11" t="str">
        <f t="shared" si="0"/>
        <v>B500</v>
      </c>
      <c r="D11" s="32">
        <v>3.31</v>
      </c>
      <c r="N11" t="s">
        <v>90</v>
      </c>
      <c r="O11" s="33" t="s">
        <v>75</v>
      </c>
      <c r="P11" t="s">
        <v>115</v>
      </c>
    </row>
    <row r="12" spans="1:16" ht="16" x14ac:dyDescent="0.4">
      <c r="A12" t="s">
        <v>22</v>
      </c>
      <c r="B12">
        <v>750</v>
      </c>
      <c r="C12" t="str">
        <f t="shared" si="0"/>
        <v>B750</v>
      </c>
      <c r="D12" s="32">
        <v>5.0900000000000007</v>
      </c>
      <c r="N12" t="s">
        <v>91</v>
      </c>
      <c r="O12" s="34" t="s">
        <v>76</v>
      </c>
      <c r="P12" t="s">
        <v>116</v>
      </c>
    </row>
    <row r="13" spans="1:16" ht="16" x14ac:dyDescent="0.4">
      <c r="A13" t="s">
        <v>22</v>
      </c>
      <c r="B13">
        <v>1000</v>
      </c>
      <c r="C13" t="str">
        <f t="shared" si="0"/>
        <v>B1000</v>
      </c>
      <c r="D13" s="32">
        <v>5.4300000000000006</v>
      </c>
      <c r="N13" t="s">
        <v>92</v>
      </c>
      <c r="O13" s="33" t="s">
        <v>77</v>
      </c>
      <c r="P13" t="s">
        <v>117</v>
      </c>
    </row>
    <row r="14" spans="1:16" ht="16" x14ac:dyDescent="0.4">
      <c r="A14" t="s">
        <v>24</v>
      </c>
      <c r="B14">
        <v>250</v>
      </c>
      <c r="C14" t="str">
        <f t="shared" si="0"/>
        <v>C250</v>
      </c>
      <c r="D14" s="32">
        <v>2.7699999999999996</v>
      </c>
      <c r="N14" t="s">
        <v>93</v>
      </c>
      <c r="O14" s="33" t="s">
        <v>78</v>
      </c>
      <c r="P14" t="s">
        <v>118</v>
      </c>
    </row>
    <row r="15" spans="1:16" ht="16" x14ac:dyDescent="0.4">
      <c r="A15" t="s">
        <v>24</v>
      </c>
      <c r="B15">
        <v>375</v>
      </c>
      <c r="C15" t="str">
        <f t="shared" si="0"/>
        <v>C375</v>
      </c>
      <c r="D15" s="32">
        <v>3.7199999999999998</v>
      </c>
      <c r="N15" t="s">
        <v>94</v>
      </c>
      <c r="O15" s="34" t="s">
        <v>79</v>
      </c>
      <c r="P15" t="s">
        <v>119</v>
      </c>
    </row>
    <row r="16" spans="1:16" ht="16" x14ac:dyDescent="0.4">
      <c r="A16" t="s">
        <v>24</v>
      </c>
      <c r="B16">
        <v>500</v>
      </c>
      <c r="C16" t="str">
        <f t="shared" si="0"/>
        <v>C500</v>
      </c>
      <c r="D16" s="32">
        <v>4.57</v>
      </c>
      <c r="N16" t="s">
        <v>95</v>
      </c>
      <c r="O16" s="33" t="s">
        <v>80</v>
      </c>
      <c r="P16" t="s">
        <v>120</v>
      </c>
    </row>
    <row r="17" spans="1:16" ht="16" x14ac:dyDescent="0.4">
      <c r="A17" t="s">
        <v>24</v>
      </c>
      <c r="B17">
        <v>750</v>
      </c>
      <c r="C17" t="str">
        <f t="shared" si="0"/>
        <v>C750</v>
      </c>
      <c r="D17" s="32">
        <v>7.1400000000000006</v>
      </c>
      <c r="N17" t="s">
        <v>96</v>
      </c>
      <c r="O17" s="33" t="s">
        <v>81</v>
      </c>
      <c r="P17" t="s">
        <v>121</v>
      </c>
    </row>
    <row r="18" spans="1:16" ht="16" x14ac:dyDescent="0.4">
      <c r="A18" t="s">
        <v>24</v>
      </c>
      <c r="B18">
        <v>1000</v>
      </c>
      <c r="C18" t="str">
        <f t="shared" si="0"/>
        <v>C1000</v>
      </c>
      <c r="D18" s="32">
        <v>7.61</v>
      </c>
      <c r="N18" t="s">
        <v>97</v>
      </c>
      <c r="O18" s="34" t="s">
        <v>82</v>
      </c>
      <c r="P18" t="s">
        <v>122</v>
      </c>
    </row>
    <row r="19" spans="1:16" ht="16" x14ac:dyDescent="0.4">
      <c r="N19">
        <v>250</v>
      </c>
      <c r="O19" s="33" t="s">
        <v>110</v>
      </c>
      <c r="P19" t="s">
        <v>101</v>
      </c>
    </row>
    <row r="20" spans="1:16" ht="16" x14ac:dyDescent="0.4">
      <c r="N20">
        <v>375</v>
      </c>
      <c r="O20" s="33" t="s">
        <v>108</v>
      </c>
      <c r="P20" t="s">
        <v>102</v>
      </c>
    </row>
    <row r="21" spans="1:16" ht="16" x14ac:dyDescent="0.4">
      <c r="N21">
        <v>500</v>
      </c>
      <c r="O21" s="33" t="s">
        <v>109</v>
      </c>
      <c r="P21" t="s">
        <v>103</v>
      </c>
    </row>
    <row r="22" spans="1:16" ht="16" x14ac:dyDescent="0.4">
      <c r="N22">
        <v>750</v>
      </c>
      <c r="O22" s="33" t="s">
        <v>107</v>
      </c>
      <c r="P22" t="s">
        <v>104</v>
      </c>
    </row>
    <row r="23" spans="1:16" x14ac:dyDescent="0.35">
      <c r="N23">
        <v>1000</v>
      </c>
      <c r="O23" t="s">
        <v>106</v>
      </c>
      <c r="P23" t="s">
        <v>105</v>
      </c>
    </row>
  </sheetData>
  <pageMargins left="0.7" right="0.7" top="0.75" bottom="0.75" header="0.3" footer="0.3"/>
  <headerFooter>
    <oddHeader>&amp;L&amp;"Aptos"&amp;10&amp;K000000 Classification: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Manifest</vt:lpstr>
      <vt:lpstr>CY</vt:lpstr>
      <vt:lpstr>Avg</vt:lpstr>
      <vt:lpstr>CompRate</vt:lpstr>
    </vt:vector>
  </TitlesOfParts>
  <Company>An 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Cunningham</dc:creator>
  <cp:lastModifiedBy>Paul Cunningham</cp:lastModifiedBy>
  <dcterms:created xsi:type="dcterms:W3CDTF">2026-02-04T14:19:54Z</dcterms:created>
  <dcterms:modified xsi:type="dcterms:W3CDTF">2026-02-13T10:54:59Z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df612-77ae-481e-bce7-2975988280d3_Enabled">
    <vt:lpwstr>true</vt:lpwstr>
  </property>
  <property fmtid="{D5CDD505-2E9C-101B-9397-08002B2CF9AE}" pid="3" name="MSIP_Label_b86df612-77ae-481e-bce7-2975988280d3_SetDate">
    <vt:lpwstr>2026-02-04T14:31:07Z</vt:lpwstr>
  </property>
  <property fmtid="{D5CDD505-2E9C-101B-9397-08002B2CF9AE}" pid="4" name="MSIP_Label_b86df612-77ae-481e-bce7-2975988280d3_Method">
    <vt:lpwstr>Privileged</vt:lpwstr>
  </property>
  <property fmtid="{D5CDD505-2E9C-101B-9397-08002B2CF9AE}" pid="5" name="MSIP_Label_b86df612-77ae-481e-bce7-2975988280d3_Name">
    <vt:lpwstr>Public</vt:lpwstr>
  </property>
  <property fmtid="{D5CDD505-2E9C-101B-9397-08002B2CF9AE}" pid="6" name="MSIP_Label_b86df612-77ae-481e-bce7-2975988280d3_SiteId">
    <vt:lpwstr>0a9ed44d-8fd6-4503-81c8-05fbe0b937ca</vt:lpwstr>
  </property>
  <property fmtid="{D5CDD505-2E9C-101B-9397-08002B2CF9AE}" pid="7" name="MSIP_Label_b86df612-77ae-481e-bce7-2975988280d3_ActionId">
    <vt:lpwstr>135dbb9b-7b19-48db-a538-1076a68358d4</vt:lpwstr>
  </property>
  <property fmtid="{D5CDD505-2E9C-101B-9397-08002B2CF9AE}" pid="8" name="MSIP_Label_b86df612-77ae-481e-bce7-2975988280d3_ContentBits">
    <vt:lpwstr>1</vt:lpwstr>
  </property>
  <property fmtid="{D5CDD505-2E9C-101B-9397-08002B2CF9AE}" pid="9" name="MSIP_Label_b86df612-77ae-481e-bce7-2975988280d3_Tag">
    <vt:lpwstr>10, 0, 1, 1</vt:lpwstr>
  </property>
</Properties>
</file>